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codeName="ThisWorkbook"/>
  <mc:AlternateContent xmlns:mc="http://schemas.openxmlformats.org/markup-compatibility/2006">
    <mc:Choice Requires="x15">
      <x15ac:absPath xmlns:x15ac="http://schemas.microsoft.com/office/spreadsheetml/2010/11/ac" url="D:\20_中体連陸上専門部\21_県\2022\20_記録委員会\27_２月長距離記録会\9_その他\"/>
    </mc:Choice>
  </mc:AlternateContent>
  <xr:revisionPtr revIDLastSave="0" documentId="13_ncr:1_{FD6EAF0C-D858-46F2-9300-46A3DEB34266}" xr6:coauthVersionLast="47" xr6:coauthVersionMax="47" xr10:uidLastSave="{00000000-0000-0000-0000-000000000000}"/>
  <bookViews>
    <workbookView xWindow="852" yWindow="-108" windowWidth="22296" windowHeight="13176" tabRatio="816" firstSheet="2" activeTab="3" xr2:uid="{00000000-000D-0000-FFFF-FFFF00000000}"/>
  </bookViews>
  <sheets>
    <sheet name="設定" sheetId="31" state="hidden" r:id="rId1"/>
    <sheet name="原本" sheetId="34" state="hidden" r:id="rId2"/>
    <sheet name="注意事項" sheetId="51" r:id="rId3"/>
    <sheet name="名簿" sheetId="30" r:id="rId4"/>
    <sheet name="県中選" sheetId="35" state="hidden" r:id="rId5"/>
    <sheet name="資格県中選" sheetId="36" state="hidden" r:id="rId6"/>
    <sheet name="県央通信" sheetId="45" state="hidden" r:id="rId7"/>
    <sheet name="資格(県央通信)" sheetId="47" state="hidden" r:id="rId8"/>
    <sheet name="西通信" sheetId="46" state="hidden" r:id="rId9"/>
    <sheet name="資格(西通信)" sheetId="44" state="hidden" r:id="rId10"/>
    <sheet name="県選抜" sheetId="37" state="hidden" r:id="rId11"/>
    <sheet name="県通信" sheetId="38" state="hidden" r:id="rId12"/>
    <sheet name="U-16選考会" sheetId="39" state="hidden" r:id="rId13"/>
    <sheet name="資格U-16" sheetId="40" state="hidden" r:id="rId14"/>
    <sheet name="８月長" sheetId="41" state="hidden" r:id="rId15"/>
    <sheet name="県総体" sheetId="42" state="hidden" r:id="rId16"/>
    <sheet name="県駅伝" sheetId="48" state="hidden" r:id="rId17"/>
    <sheet name="駅伝ｵｰﾀﾞｰ用紙" sheetId="49" state="hidden" r:id="rId18"/>
    <sheet name="県長距離（中学校）" sheetId="43" r:id="rId19"/>
    <sheet name="県長距離（クラブチーム）" sheetId="59" r:id="rId20"/>
    <sheet name="強化" sheetId="50" state="hidden" r:id="rId21"/>
    <sheet name="⑫合・練" sheetId="52" state="hidden" r:id="rId22"/>
    <sheet name="①練" sheetId="55" state="hidden" r:id="rId23"/>
    <sheet name="②練" sheetId="56" state="hidden" r:id="rId24"/>
    <sheet name="③練" sheetId="57" state="hidden" r:id="rId25"/>
    <sheet name="学校名簿" sheetId="27" state="hidden" r:id="rId26"/>
    <sheet name="テスト名簿" sheetId="28" state="hidden" r:id="rId27"/>
  </sheets>
  <definedNames>
    <definedName name="_xlnm._FilterDatabase" localSheetId="25" hidden="1">学校名簿!$A$1:$C$1</definedName>
    <definedName name="JO区分">設定!$B$22:$G$25</definedName>
    <definedName name="_xlnm.Print_Area" localSheetId="22">①練!$A$1:$N$49</definedName>
    <definedName name="_xlnm.Print_Area" localSheetId="23">②練!$A$1:$N$49</definedName>
    <definedName name="_xlnm.Print_Area" localSheetId="24">③練!$A$1:$N$49</definedName>
    <definedName name="_xlnm.Print_Area" localSheetId="14">'８月長'!$A$1:$U$56</definedName>
    <definedName name="_xlnm.Print_Area" localSheetId="21">⑫合・練!$A$1:$N$49</definedName>
    <definedName name="_xlnm.Print_Area" localSheetId="12">'U-16選考会'!$A$1:$W$56</definedName>
    <definedName name="_xlnm.Print_Area" localSheetId="25">学校名簿!$A$1:$AM$61</definedName>
    <definedName name="_xlnm.Print_Area" localSheetId="20">強化!$A$1:$N$53</definedName>
    <definedName name="_xlnm.Print_Area" localSheetId="16">県駅伝!$A$1:$U$25</definedName>
    <definedName name="_xlnm.Print_Area" localSheetId="6">県央通信!$A$1:$U$53</definedName>
    <definedName name="_xlnm.Print_Area" localSheetId="10">県選抜!$A$1:$U$60</definedName>
    <definedName name="_xlnm.Print_Area" localSheetId="15">県総体!$A$1:$U$71</definedName>
    <definedName name="_xlnm.Print_Area" localSheetId="4">県中選!$A$1:$U$60</definedName>
    <definedName name="_xlnm.Print_Area" localSheetId="19">'県長距離（クラブチーム）'!$A$1:$U$54</definedName>
    <definedName name="_xlnm.Print_Area" localSheetId="18">'県長距離（中学校）'!$A$1:$U$54</definedName>
    <definedName name="_xlnm.Print_Area" localSheetId="11">県通信!$A$1:$U$64</definedName>
    <definedName name="_xlnm.Print_Area" localSheetId="1">原本!$A$1:$S$53</definedName>
    <definedName name="_xlnm.Print_Area" localSheetId="7">'資格(県央通信)'!$A$1:$K$35</definedName>
    <definedName name="_xlnm.Print_Area" localSheetId="9">'資格(西通信)'!$A$1:$J$31</definedName>
    <definedName name="_xlnm.Print_Area" localSheetId="13">'資格U-16'!$A$1:$J$27</definedName>
    <definedName name="_xlnm.Print_Area" localSheetId="5">資格県中選!$A$1:$J$32</definedName>
    <definedName name="_xlnm.Print_Area" localSheetId="8">西通信!$A$1:$U$73</definedName>
    <definedName name="_xlnm.Print_Area" localSheetId="2">注意事項!$A$1:$Z$56</definedName>
    <definedName name="_xlnm.Print_Titles" localSheetId="25">学校名簿!#REF!</definedName>
    <definedName name="学校番号">設定!$I$3:$O$702</definedName>
    <definedName name="個人番号">名簿!$C$3:$K$202</definedName>
    <definedName name="種目ＪＯ">設定!$B$67:$C$85</definedName>
    <definedName name="種目県総体">設定!$B$88:$C$100</definedName>
    <definedName name="種目県中選">設定!$B$33:$C$44</definedName>
    <definedName name="種目選抜・通信">設定!$B$47:$C$64</definedName>
    <definedName name="種目中長">設定!$B$103:$C$105</definedName>
  </definedNames>
  <calcPr calcId="181029"/>
</workbook>
</file>

<file path=xl/calcChain.xml><?xml version="1.0" encoding="utf-8"?>
<calcChain xmlns="http://schemas.openxmlformats.org/spreadsheetml/2006/main">
  <c r="B50" i="43" l="1"/>
  <c r="B51" i="43"/>
  <c r="AO20" i="46"/>
  <c r="AN20" i="46"/>
  <c r="AI20" i="45"/>
  <c r="B52" i="43" l="1"/>
  <c r="AP20" i="46"/>
  <c r="M10" i="44" l="1"/>
  <c r="N19" i="47"/>
  <c r="P53" i="59" l="1"/>
  <c r="C51" i="59"/>
  <c r="B51" i="59"/>
  <c r="Z20" i="59" s="1"/>
  <c r="C50" i="59"/>
  <c r="B50" i="59"/>
  <c r="N47" i="59"/>
  <c r="J46" i="59"/>
  <c r="I46" i="59"/>
  <c r="G46" i="59"/>
  <c r="F46" i="59"/>
  <c r="E46" i="59"/>
  <c r="D46" i="59"/>
  <c r="J45" i="59"/>
  <c r="I45" i="59"/>
  <c r="G45" i="59"/>
  <c r="F45" i="59"/>
  <c r="E45" i="59"/>
  <c r="D45" i="59"/>
  <c r="J44" i="59"/>
  <c r="I44" i="59"/>
  <c r="G44" i="59"/>
  <c r="F44" i="59"/>
  <c r="E44" i="59"/>
  <c r="D44" i="59"/>
  <c r="J43" i="59"/>
  <c r="I43" i="59"/>
  <c r="G43" i="59"/>
  <c r="F43" i="59"/>
  <c r="E43" i="59"/>
  <c r="D43" i="59"/>
  <c r="J42" i="59"/>
  <c r="I42" i="59"/>
  <c r="G42" i="59"/>
  <c r="F42" i="59"/>
  <c r="E42" i="59"/>
  <c r="D42" i="59"/>
  <c r="J41" i="59"/>
  <c r="I41" i="59"/>
  <c r="G41" i="59"/>
  <c r="F41" i="59"/>
  <c r="E41" i="59"/>
  <c r="D41" i="59"/>
  <c r="U40" i="59"/>
  <c r="T40" i="59"/>
  <c r="R40" i="59"/>
  <c r="Q40" i="59"/>
  <c r="P40" i="59"/>
  <c r="O40" i="59"/>
  <c r="J40" i="59"/>
  <c r="I40" i="59"/>
  <c r="G40" i="59"/>
  <c r="F40" i="59"/>
  <c r="E40" i="59"/>
  <c r="D40" i="59"/>
  <c r="U39" i="59"/>
  <c r="T39" i="59"/>
  <c r="R39" i="59"/>
  <c r="Q39" i="59"/>
  <c r="P39" i="59"/>
  <c r="O39" i="59"/>
  <c r="J39" i="59"/>
  <c r="I39" i="59"/>
  <c r="G39" i="59"/>
  <c r="F39" i="59"/>
  <c r="E39" i="59"/>
  <c r="D39" i="59"/>
  <c r="U38" i="59"/>
  <c r="T38" i="59"/>
  <c r="R38" i="59"/>
  <c r="Q38" i="59"/>
  <c r="P38" i="59"/>
  <c r="O38" i="59"/>
  <c r="J38" i="59"/>
  <c r="I38" i="59"/>
  <c r="G38" i="59"/>
  <c r="F38" i="59"/>
  <c r="E38" i="59"/>
  <c r="D38" i="59"/>
  <c r="U37" i="59"/>
  <c r="T37" i="59"/>
  <c r="R37" i="59"/>
  <c r="Q37" i="59"/>
  <c r="P37" i="59"/>
  <c r="O37" i="59"/>
  <c r="J37" i="59"/>
  <c r="I37" i="59"/>
  <c r="G37" i="59"/>
  <c r="F37" i="59"/>
  <c r="E37" i="59"/>
  <c r="D37" i="59"/>
  <c r="U36" i="59"/>
  <c r="T36" i="59"/>
  <c r="R36" i="59"/>
  <c r="Q36" i="59"/>
  <c r="P36" i="59"/>
  <c r="O36" i="59"/>
  <c r="J36" i="59"/>
  <c r="I36" i="59"/>
  <c r="G36" i="59"/>
  <c r="F36" i="59"/>
  <c r="E36" i="59"/>
  <c r="D36" i="59"/>
  <c r="U35" i="59"/>
  <c r="T35" i="59"/>
  <c r="R35" i="59"/>
  <c r="Q35" i="59"/>
  <c r="P35" i="59"/>
  <c r="O35" i="59"/>
  <c r="J35" i="59"/>
  <c r="I35" i="59"/>
  <c r="G35" i="59"/>
  <c r="F35" i="59"/>
  <c r="E35" i="59"/>
  <c r="D35" i="59"/>
  <c r="U34" i="59"/>
  <c r="T34" i="59"/>
  <c r="R34" i="59"/>
  <c r="Q34" i="59"/>
  <c r="P34" i="59"/>
  <c r="O34" i="59"/>
  <c r="J34" i="59"/>
  <c r="I34" i="59"/>
  <c r="G34" i="59"/>
  <c r="F34" i="59"/>
  <c r="E34" i="59"/>
  <c r="D34" i="59"/>
  <c r="U33" i="59"/>
  <c r="T33" i="59"/>
  <c r="R33" i="59"/>
  <c r="Q33" i="59"/>
  <c r="P33" i="59"/>
  <c r="O33" i="59"/>
  <c r="J33" i="59"/>
  <c r="I33" i="59"/>
  <c r="G33" i="59"/>
  <c r="F33" i="59"/>
  <c r="E33" i="59"/>
  <c r="D33" i="59"/>
  <c r="U32" i="59"/>
  <c r="T32" i="59"/>
  <c r="R32" i="59"/>
  <c r="Q32" i="59"/>
  <c r="P32" i="59"/>
  <c r="O32" i="59"/>
  <c r="J32" i="59"/>
  <c r="I32" i="59"/>
  <c r="G32" i="59"/>
  <c r="F32" i="59"/>
  <c r="E32" i="59"/>
  <c r="D32" i="59"/>
  <c r="U31" i="59"/>
  <c r="T31" i="59"/>
  <c r="R31" i="59"/>
  <c r="Q31" i="59"/>
  <c r="P31" i="59"/>
  <c r="O31" i="59"/>
  <c r="J31" i="59"/>
  <c r="I31" i="59"/>
  <c r="G31" i="59"/>
  <c r="F31" i="59"/>
  <c r="E31" i="59"/>
  <c r="D31" i="59"/>
  <c r="U30" i="59"/>
  <c r="T30" i="59"/>
  <c r="R30" i="59"/>
  <c r="Q30" i="59"/>
  <c r="P30" i="59"/>
  <c r="O30" i="59"/>
  <c r="J30" i="59"/>
  <c r="I30" i="59"/>
  <c r="G30" i="59"/>
  <c r="F30" i="59"/>
  <c r="E30" i="59"/>
  <c r="D30" i="59"/>
  <c r="U29" i="59"/>
  <c r="T29" i="59"/>
  <c r="R29" i="59"/>
  <c r="Q29" i="59"/>
  <c r="P29" i="59"/>
  <c r="O29" i="59"/>
  <c r="J29" i="59"/>
  <c r="I29" i="59"/>
  <c r="G29" i="59"/>
  <c r="F29" i="59"/>
  <c r="E29" i="59"/>
  <c r="D29" i="59"/>
  <c r="U28" i="59"/>
  <c r="T28" i="59"/>
  <c r="R28" i="59"/>
  <c r="Q28" i="59"/>
  <c r="P28" i="59"/>
  <c r="O28" i="59"/>
  <c r="J28" i="59"/>
  <c r="I28" i="59"/>
  <c r="G28" i="59"/>
  <c r="F28" i="59"/>
  <c r="E28" i="59"/>
  <c r="D28" i="59"/>
  <c r="U27" i="59"/>
  <c r="T27" i="59"/>
  <c r="R27" i="59"/>
  <c r="Q27" i="59"/>
  <c r="P27" i="59"/>
  <c r="O27" i="59"/>
  <c r="J27" i="59"/>
  <c r="I27" i="59"/>
  <c r="G27" i="59"/>
  <c r="F27" i="59"/>
  <c r="E27" i="59"/>
  <c r="D27" i="59"/>
  <c r="U26" i="59"/>
  <c r="T26" i="59"/>
  <c r="R26" i="59"/>
  <c r="Q26" i="59"/>
  <c r="P26" i="59"/>
  <c r="O26" i="59"/>
  <c r="J26" i="59"/>
  <c r="I26" i="59"/>
  <c r="G26" i="59"/>
  <c r="F26" i="59"/>
  <c r="E26" i="59"/>
  <c r="D26" i="59"/>
  <c r="U25" i="59"/>
  <c r="T25" i="59"/>
  <c r="R25" i="59"/>
  <c r="Q25" i="59"/>
  <c r="P25" i="59"/>
  <c r="O25" i="59"/>
  <c r="J25" i="59"/>
  <c r="I25" i="59"/>
  <c r="G25" i="59"/>
  <c r="F25" i="59"/>
  <c r="E25" i="59"/>
  <c r="D25" i="59"/>
  <c r="U24" i="59"/>
  <c r="T24" i="59"/>
  <c r="R24" i="59"/>
  <c r="Q24" i="59"/>
  <c r="P24" i="59"/>
  <c r="O24" i="59"/>
  <c r="J24" i="59"/>
  <c r="I24" i="59"/>
  <c r="G24" i="59"/>
  <c r="F24" i="59"/>
  <c r="E24" i="59"/>
  <c r="D24" i="59"/>
  <c r="U23" i="59"/>
  <c r="T23" i="59"/>
  <c r="R23" i="59"/>
  <c r="Q23" i="59"/>
  <c r="P23" i="59"/>
  <c r="O23" i="59"/>
  <c r="J23" i="59"/>
  <c r="I23" i="59"/>
  <c r="G23" i="59"/>
  <c r="F23" i="59"/>
  <c r="E23" i="59"/>
  <c r="D23" i="59"/>
  <c r="U22" i="59"/>
  <c r="T22" i="59"/>
  <c r="R22" i="59"/>
  <c r="Q22" i="59"/>
  <c r="P22" i="59"/>
  <c r="O22" i="59"/>
  <c r="J22" i="59"/>
  <c r="I22" i="59"/>
  <c r="G22" i="59"/>
  <c r="F22" i="59"/>
  <c r="E22" i="59"/>
  <c r="D22" i="59"/>
  <c r="U21" i="59"/>
  <c r="T21" i="59"/>
  <c r="R21" i="59"/>
  <c r="Q21" i="59"/>
  <c r="P21" i="59"/>
  <c r="O21" i="59"/>
  <c r="J21" i="59"/>
  <c r="I21" i="59"/>
  <c r="G21" i="59"/>
  <c r="F21" i="59"/>
  <c r="E21" i="59"/>
  <c r="D21" i="59"/>
  <c r="AE20" i="59"/>
  <c r="U20" i="59"/>
  <c r="T20" i="59"/>
  <c r="R20" i="59"/>
  <c r="Q20" i="59"/>
  <c r="P20" i="59"/>
  <c r="O20" i="59"/>
  <c r="J20" i="59"/>
  <c r="I20" i="59"/>
  <c r="G20" i="59"/>
  <c r="F20" i="59"/>
  <c r="E20" i="59"/>
  <c r="D20" i="59"/>
  <c r="U19" i="59"/>
  <c r="T19" i="59"/>
  <c r="R19" i="59"/>
  <c r="Q19" i="59"/>
  <c r="P19" i="59"/>
  <c r="O19" i="59"/>
  <c r="J19" i="59"/>
  <c r="I19" i="59"/>
  <c r="G19" i="59"/>
  <c r="F19" i="59"/>
  <c r="E19" i="59"/>
  <c r="D19" i="59"/>
  <c r="U18" i="59"/>
  <c r="T18" i="59"/>
  <c r="R18" i="59"/>
  <c r="Q18" i="59"/>
  <c r="P18" i="59"/>
  <c r="O18" i="59"/>
  <c r="J18" i="59"/>
  <c r="I18" i="59"/>
  <c r="G18" i="59"/>
  <c r="F18" i="59"/>
  <c r="E18" i="59"/>
  <c r="D18" i="59"/>
  <c r="U17" i="59"/>
  <c r="T17" i="59"/>
  <c r="R17" i="59"/>
  <c r="Q17" i="59"/>
  <c r="P17" i="59"/>
  <c r="O17" i="59"/>
  <c r="J17" i="59"/>
  <c r="I17" i="59"/>
  <c r="G17" i="59"/>
  <c r="F17" i="59"/>
  <c r="E17" i="59"/>
  <c r="D17" i="59"/>
  <c r="W16" i="59"/>
  <c r="X16" i="59" s="1"/>
  <c r="U16" i="59"/>
  <c r="T16" i="59"/>
  <c r="R16" i="59"/>
  <c r="Q16" i="59"/>
  <c r="P16" i="59"/>
  <c r="O16" i="59"/>
  <c r="J16" i="59"/>
  <c r="I16" i="59"/>
  <c r="G16" i="59"/>
  <c r="F16" i="59"/>
  <c r="E16" i="59"/>
  <c r="D16" i="59"/>
  <c r="W15" i="59"/>
  <c r="X15" i="59" s="1"/>
  <c r="U15" i="59"/>
  <c r="T15" i="59"/>
  <c r="R15" i="59"/>
  <c r="Q15" i="59"/>
  <c r="P15" i="59"/>
  <c r="O15" i="59"/>
  <c r="J15" i="59"/>
  <c r="I15" i="59"/>
  <c r="G15" i="59"/>
  <c r="F15" i="59"/>
  <c r="E15" i="59"/>
  <c r="D15" i="59"/>
  <c r="X14" i="59"/>
  <c r="W14" i="59"/>
  <c r="U14" i="59"/>
  <c r="T14" i="59"/>
  <c r="R14" i="59"/>
  <c r="Q14" i="59"/>
  <c r="P14" i="59"/>
  <c r="O14" i="59"/>
  <c r="J14" i="59"/>
  <c r="I14" i="59"/>
  <c r="G14" i="59"/>
  <c r="F14" i="59"/>
  <c r="E14" i="59"/>
  <c r="D14" i="59"/>
  <c r="W13" i="59"/>
  <c r="X13" i="59" s="1"/>
  <c r="U13" i="59"/>
  <c r="T13" i="59"/>
  <c r="R13" i="59"/>
  <c r="Q13" i="59"/>
  <c r="P13" i="59"/>
  <c r="O13" i="59"/>
  <c r="J13" i="59"/>
  <c r="I13" i="59"/>
  <c r="G13" i="59"/>
  <c r="F13" i="59"/>
  <c r="E13" i="59"/>
  <c r="D13" i="59"/>
  <c r="U12" i="59"/>
  <c r="T12" i="59"/>
  <c r="R12" i="59"/>
  <c r="Q12" i="59"/>
  <c r="P12" i="59"/>
  <c r="O12" i="59"/>
  <c r="J12" i="59"/>
  <c r="I12" i="59"/>
  <c r="G12" i="59"/>
  <c r="F12" i="59"/>
  <c r="E12" i="59"/>
  <c r="D12" i="59"/>
  <c r="U11" i="59"/>
  <c r="T11" i="59"/>
  <c r="R11" i="59"/>
  <c r="Q11" i="59"/>
  <c r="P11" i="59"/>
  <c r="O11" i="59"/>
  <c r="J11" i="59"/>
  <c r="I11" i="59"/>
  <c r="G11" i="59"/>
  <c r="F11" i="59"/>
  <c r="E11" i="59"/>
  <c r="D11" i="59"/>
  <c r="U10" i="59"/>
  <c r="T10" i="59"/>
  <c r="R10" i="59"/>
  <c r="Q10" i="59"/>
  <c r="P10" i="59"/>
  <c r="O10" i="59"/>
  <c r="J10" i="59"/>
  <c r="I10" i="59"/>
  <c r="G10" i="59"/>
  <c r="F10" i="59"/>
  <c r="E10" i="59"/>
  <c r="D10" i="59"/>
  <c r="U9" i="59"/>
  <c r="T9" i="59"/>
  <c r="R9" i="59"/>
  <c r="Q9" i="59"/>
  <c r="P9" i="59"/>
  <c r="O9" i="59"/>
  <c r="J9" i="59"/>
  <c r="I9" i="59"/>
  <c r="G9" i="59"/>
  <c r="F9" i="59"/>
  <c r="E9" i="59"/>
  <c r="D9" i="59"/>
  <c r="U8" i="59"/>
  <c r="T8" i="59"/>
  <c r="R8" i="59"/>
  <c r="Q8" i="59"/>
  <c r="P8" i="59"/>
  <c r="O8" i="59"/>
  <c r="J8" i="59"/>
  <c r="I8" i="59"/>
  <c r="G8" i="59"/>
  <c r="F8" i="59"/>
  <c r="E8" i="59"/>
  <c r="D8" i="59"/>
  <c r="U7" i="59"/>
  <c r="T7" i="59"/>
  <c r="R7" i="59"/>
  <c r="Q7" i="59"/>
  <c r="P7" i="59"/>
  <c r="O7" i="59"/>
  <c r="J7" i="59"/>
  <c r="I7" i="59"/>
  <c r="G7" i="59"/>
  <c r="F7" i="59"/>
  <c r="E7" i="59"/>
  <c r="D7" i="59"/>
  <c r="S1" i="59"/>
  <c r="W20" i="59" s="1"/>
  <c r="AG20" i="43"/>
  <c r="AF20" i="43"/>
  <c r="AE20" i="43"/>
  <c r="T40" i="43"/>
  <c r="T39" i="43"/>
  <c r="T38" i="43"/>
  <c r="T37" i="43"/>
  <c r="T36" i="43"/>
  <c r="T35" i="43"/>
  <c r="T34" i="43"/>
  <c r="T33" i="43"/>
  <c r="T32" i="43"/>
  <c r="T31" i="43"/>
  <c r="T30" i="43"/>
  <c r="T29" i="43"/>
  <c r="T28" i="43"/>
  <c r="T27" i="43"/>
  <c r="T26" i="43"/>
  <c r="T25" i="43"/>
  <c r="T24" i="43"/>
  <c r="T23" i="43"/>
  <c r="T22" i="43"/>
  <c r="T21" i="43"/>
  <c r="T20" i="43"/>
  <c r="T19" i="43"/>
  <c r="T18" i="43"/>
  <c r="T17" i="43"/>
  <c r="T16" i="43"/>
  <c r="T15" i="43"/>
  <c r="T14" i="43"/>
  <c r="T13" i="43"/>
  <c r="T12" i="43"/>
  <c r="T11" i="43"/>
  <c r="T10" i="43"/>
  <c r="T9" i="43"/>
  <c r="T8" i="43"/>
  <c r="T7" i="43"/>
  <c r="I46" i="43"/>
  <c r="I45" i="43"/>
  <c r="I44" i="43"/>
  <c r="I43" i="43"/>
  <c r="I42" i="43"/>
  <c r="I41" i="43"/>
  <c r="I40" i="43"/>
  <c r="I39" i="43"/>
  <c r="I38" i="43"/>
  <c r="I37" i="43"/>
  <c r="I36" i="43"/>
  <c r="I35" i="43"/>
  <c r="I34" i="43"/>
  <c r="I33" i="43"/>
  <c r="I32" i="43"/>
  <c r="I31" i="43"/>
  <c r="I30" i="43"/>
  <c r="I29" i="43"/>
  <c r="I28" i="43"/>
  <c r="I27" i="43"/>
  <c r="I26" i="43"/>
  <c r="I25" i="43"/>
  <c r="I24" i="43"/>
  <c r="I23" i="43"/>
  <c r="I22" i="43"/>
  <c r="I21" i="43"/>
  <c r="I20" i="43"/>
  <c r="I19" i="43"/>
  <c r="I18" i="43"/>
  <c r="I17" i="43"/>
  <c r="I16" i="43"/>
  <c r="I15" i="43"/>
  <c r="I14" i="43"/>
  <c r="I13" i="43"/>
  <c r="I12" i="43"/>
  <c r="I11" i="43"/>
  <c r="I10" i="43"/>
  <c r="I9" i="43"/>
  <c r="I8" i="43"/>
  <c r="I7" i="43"/>
  <c r="U40" i="43"/>
  <c r="U39" i="43"/>
  <c r="U38" i="43"/>
  <c r="U37" i="43"/>
  <c r="U36" i="43"/>
  <c r="U35" i="43"/>
  <c r="U34" i="43"/>
  <c r="U33" i="43"/>
  <c r="U32" i="43"/>
  <c r="U31" i="43"/>
  <c r="U30" i="43"/>
  <c r="U29" i="43"/>
  <c r="U28" i="43"/>
  <c r="U27" i="43"/>
  <c r="U26" i="43"/>
  <c r="U25" i="43"/>
  <c r="U24" i="43"/>
  <c r="U23" i="43"/>
  <c r="U22" i="43"/>
  <c r="U21" i="43"/>
  <c r="U20" i="43"/>
  <c r="U19" i="43"/>
  <c r="U18" i="43"/>
  <c r="U17" i="43"/>
  <c r="U16" i="43"/>
  <c r="U15" i="43"/>
  <c r="U14" i="43"/>
  <c r="U13" i="43"/>
  <c r="U12" i="43"/>
  <c r="U11" i="43"/>
  <c r="U10" i="43"/>
  <c r="U9" i="43"/>
  <c r="U8" i="43"/>
  <c r="U7" i="43"/>
  <c r="J46" i="43"/>
  <c r="J45" i="43"/>
  <c r="J44" i="43"/>
  <c r="J43" i="43"/>
  <c r="J42" i="43"/>
  <c r="J41" i="43"/>
  <c r="J40" i="43"/>
  <c r="J39" i="43"/>
  <c r="J38" i="43"/>
  <c r="J37" i="43"/>
  <c r="J36" i="43"/>
  <c r="J35" i="43"/>
  <c r="J34" i="43"/>
  <c r="J33" i="43"/>
  <c r="J32" i="43"/>
  <c r="J31" i="43"/>
  <c r="J30" i="43"/>
  <c r="J29" i="43"/>
  <c r="J28" i="43"/>
  <c r="J27" i="43"/>
  <c r="J26" i="43"/>
  <c r="J25" i="43"/>
  <c r="J24" i="43"/>
  <c r="J23" i="43"/>
  <c r="J22" i="43"/>
  <c r="J21" i="43"/>
  <c r="J20" i="43"/>
  <c r="J19" i="43"/>
  <c r="J18" i="43"/>
  <c r="J17" i="43"/>
  <c r="J16" i="43"/>
  <c r="J15" i="43"/>
  <c r="J14" i="43"/>
  <c r="J13" i="43"/>
  <c r="J12" i="43"/>
  <c r="J11" i="43"/>
  <c r="J10" i="43"/>
  <c r="J9" i="43"/>
  <c r="J8" i="43"/>
  <c r="J7" i="43"/>
  <c r="B52" i="59" l="1"/>
  <c r="AA20" i="59" s="1"/>
  <c r="C52" i="59"/>
  <c r="C53" i="59" s="1"/>
  <c r="Y20" i="59"/>
  <c r="D51" i="59" l="1"/>
  <c r="C54" i="59"/>
  <c r="AD20" i="59" s="1"/>
  <c r="D52" i="59" l="1"/>
  <c r="S15" i="48"/>
  <c r="S14" i="48"/>
  <c r="S13" i="48"/>
  <c r="S12" i="48"/>
  <c r="S11" i="48"/>
  <c r="S10" i="48"/>
  <c r="S9" i="48"/>
  <c r="H16" i="48"/>
  <c r="H15" i="48"/>
  <c r="H14" i="48"/>
  <c r="H13" i="48"/>
  <c r="H12" i="48"/>
  <c r="H11" i="48"/>
  <c r="H10" i="48"/>
  <c r="H9" i="48"/>
  <c r="S8" i="48"/>
  <c r="H8" i="48"/>
  <c r="R8" i="48"/>
  <c r="G8" i="48"/>
  <c r="AO20" i="42"/>
  <c r="AN20" i="42"/>
  <c r="AP20" i="42"/>
  <c r="AQ20" i="42"/>
  <c r="AN20" i="38"/>
  <c r="AM20" i="38"/>
  <c r="AL20" i="38"/>
  <c r="AL20" i="37"/>
  <c r="AK20" i="37"/>
  <c r="AJ20" i="37"/>
  <c r="AI20" i="37"/>
  <c r="AH20" i="37"/>
  <c r="M16" i="36" l="1"/>
  <c r="AI20" i="35" l="1"/>
  <c r="AH20" i="35"/>
  <c r="AL20" i="35"/>
  <c r="AK20" i="35"/>
  <c r="AJ20" i="35"/>
  <c r="T40" i="46" l="1"/>
  <c r="T39" i="46"/>
  <c r="T38" i="46"/>
  <c r="T37" i="46"/>
  <c r="T36" i="46"/>
  <c r="T35" i="46"/>
  <c r="T34" i="46"/>
  <c r="T33" i="46"/>
  <c r="T32" i="46"/>
  <c r="T31" i="46"/>
  <c r="T30" i="46"/>
  <c r="T29" i="46"/>
  <c r="T28" i="46"/>
  <c r="T27" i="46"/>
  <c r="T26" i="46"/>
  <c r="T25" i="46"/>
  <c r="T24" i="46"/>
  <c r="T23" i="46"/>
  <c r="T22" i="46"/>
  <c r="T21" i="46"/>
  <c r="T20" i="46"/>
  <c r="T19" i="46"/>
  <c r="T18" i="46"/>
  <c r="T17" i="46"/>
  <c r="T16" i="46"/>
  <c r="T15" i="46"/>
  <c r="T14" i="46"/>
  <c r="T13" i="46"/>
  <c r="T12" i="46"/>
  <c r="T11" i="46"/>
  <c r="T10" i="46"/>
  <c r="T9" i="46"/>
  <c r="T8" i="46"/>
  <c r="T7" i="46"/>
  <c r="U7" i="46"/>
  <c r="I46" i="46"/>
  <c r="I45" i="46"/>
  <c r="I44" i="46"/>
  <c r="I43" i="46"/>
  <c r="I42" i="46"/>
  <c r="I41" i="46"/>
  <c r="I40" i="46"/>
  <c r="I39" i="46"/>
  <c r="I38" i="46"/>
  <c r="I37" i="46"/>
  <c r="I36" i="46"/>
  <c r="I35" i="46"/>
  <c r="I34" i="46"/>
  <c r="I33" i="46"/>
  <c r="I32" i="46"/>
  <c r="I31" i="46"/>
  <c r="I30" i="46"/>
  <c r="I29" i="46"/>
  <c r="I28" i="46"/>
  <c r="I27" i="46"/>
  <c r="I26" i="46"/>
  <c r="I25" i="46"/>
  <c r="I24" i="46"/>
  <c r="I23" i="46"/>
  <c r="I22" i="46"/>
  <c r="I21" i="46"/>
  <c r="I20" i="46"/>
  <c r="I19" i="46"/>
  <c r="I18" i="46"/>
  <c r="I17" i="46"/>
  <c r="I16" i="46"/>
  <c r="I15" i="46"/>
  <c r="I14" i="46"/>
  <c r="I13" i="46"/>
  <c r="I12" i="46"/>
  <c r="I11" i="46"/>
  <c r="I10" i="46"/>
  <c r="I9" i="46"/>
  <c r="I8" i="46"/>
  <c r="I7" i="46"/>
  <c r="J7" i="46"/>
  <c r="T40" i="45"/>
  <c r="T39" i="45"/>
  <c r="T38" i="45"/>
  <c r="T37" i="45"/>
  <c r="T36" i="45"/>
  <c r="T35" i="45"/>
  <c r="T34" i="45"/>
  <c r="T33" i="45"/>
  <c r="T32" i="45"/>
  <c r="T31" i="45"/>
  <c r="T30" i="45"/>
  <c r="T29" i="45"/>
  <c r="T28" i="45"/>
  <c r="T27" i="45"/>
  <c r="T26" i="45"/>
  <c r="T25" i="45"/>
  <c r="T24" i="45"/>
  <c r="T23" i="45"/>
  <c r="T22" i="45"/>
  <c r="T21" i="45"/>
  <c r="T20" i="45"/>
  <c r="T19" i="45"/>
  <c r="T18" i="45"/>
  <c r="T17" i="45"/>
  <c r="T16" i="45"/>
  <c r="T15" i="45"/>
  <c r="T14" i="45"/>
  <c r="T13" i="45"/>
  <c r="T12" i="45"/>
  <c r="T11" i="45"/>
  <c r="T10" i="45"/>
  <c r="T9" i="45"/>
  <c r="T8" i="45"/>
  <c r="T7" i="45"/>
  <c r="U7" i="45"/>
  <c r="I46" i="45"/>
  <c r="I45" i="45"/>
  <c r="I44" i="45"/>
  <c r="I43" i="45"/>
  <c r="I42" i="45"/>
  <c r="I41" i="45"/>
  <c r="I40" i="45"/>
  <c r="I39" i="45"/>
  <c r="I38" i="45"/>
  <c r="I37" i="45"/>
  <c r="I36" i="45"/>
  <c r="I35" i="45"/>
  <c r="I34" i="45"/>
  <c r="I33" i="45"/>
  <c r="I32" i="45"/>
  <c r="I31" i="45"/>
  <c r="I30" i="45"/>
  <c r="I29" i="45"/>
  <c r="I28" i="45"/>
  <c r="I27" i="45"/>
  <c r="I26" i="45"/>
  <c r="I25" i="45"/>
  <c r="I24" i="45"/>
  <c r="I23" i="45"/>
  <c r="I22" i="45"/>
  <c r="I21" i="45"/>
  <c r="I20" i="45"/>
  <c r="I19" i="45"/>
  <c r="I18" i="45"/>
  <c r="I17" i="45"/>
  <c r="I16" i="45"/>
  <c r="I15" i="45"/>
  <c r="I14" i="45"/>
  <c r="I13" i="45"/>
  <c r="I12" i="45"/>
  <c r="I11" i="45"/>
  <c r="I10" i="45"/>
  <c r="I9" i="45"/>
  <c r="I8" i="45"/>
  <c r="I7" i="45"/>
  <c r="J7" i="45"/>
  <c r="C50" i="38" l="1"/>
  <c r="C49" i="38"/>
  <c r="AH20" i="45" l="1"/>
  <c r="C50" i="42" l="1"/>
  <c r="C49" i="42"/>
  <c r="C50" i="39"/>
  <c r="C49" i="39"/>
  <c r="C50" i="37"/>
  <c r="C49" i="37"/>
  <c r="C50" i="46"/>
  <c r="C49" i="46"/>
  <c r="C50" i="45"/>
  <c r="C49" i="45"/>
  <c r="C50" i="35"/>
  <c r="C49" i="35"/>
  <c r="K46" i="42" l="1"/>
  <c r="K45" i="42"/>
  <c r="K44" i="42"/>
  <c r="K43" i="42"/>
  <c r="K42" i="42"/>
  <c r="K41" i="42"/>
  <c r="K40" i="42"/>
  <c r="K39" i="42"/>
  <c r="K38" i="42"/>
  <c r="K37" i="42"/>
  <c r="K36" i="42"/>
  <c r="K35" i="42"/>
  <c r="K34" i="42"/>
  <c r="K33" i="42"/>
  <c r="K32" i="42"/>
  <c r="K31" i="42"/>
  <c r="K30" i="42"/>
  <c r="K29" i="42"/>
  <c r="K28" i="42"/>
  <c r="K27" i="42"/>
  <c r="K26" i="42"/>
  <c r="K25" i="42"/>
  <c r="K24" i="42"/>
  <c r="K23" i="42"/>
  <c r="K22" i="42"/>
  <c r="K21" i="42"/>
  <c r="K20" i="42"/>
  <c r="K19" i="42"/>
  <c r="K46" i="35"/>
  <c r="K45" i="35"/>
  <c r="K44" i="35"/>
  <c r="K43" i="35"/>
  <c r="K42" i="35"/>
  <c r="K41" i="35"/>
  <c r="K40" i="35"/>
  <c r="K39" i="35"/>
  <c r="K38" i="35"/>
  <c r="K37" i="35"/>
  <c r="K36" i="35"/>
  <c r="K35" i="35"/>
  <c r="K34" i="35"/>
  <c r="K33" i="35"/>
  <c r="K32" i="35"/>
  <c r="K31" i="35"/>
  <c r="K30" i="35"/>
  <c r="K29" i="35"/>
  <c r="K28" i="35"/>
  <c r="K27" i="35"/>
  <c r="K26" i="35"/>
  <c r="K25" i="35"/>
  <c r="K24" i="35"/>
  <c r="K23" i="35"/>
  <c r="K22" i="35"/>
  <c r="K21" i="35"/>
  <c r="K20" i="35"/>
  <c r="K19" i="35"/>
  <c r="K18" i="35"/>
  <c r="K17" i="35"/>
  <c r="K16" i="35"/>
  <c r="K15" i="35"/>
  <c r="K14" i="35"/>
  <c r="K13" i="35"/>
  <c r="K46" i="37"/>
  <c r="K45" i="37"/>
  <c r="K44" i="37"/>
  <c r="K43" i="37"/>
  <c r="K42" i="37"/>
  <c r="K41" i="37"/>
  <c r="K40" i="37"/>
  <c r="K39" i="37"/>
  <c r="K38" i="37"/>
  <c r="K37" i="37"/>
  <c r="K36" i="37"/>
  <c r="K35" i="37"/>
  <c r="K34" i="37"/>
  <c r="K33" i="37"/>
  <c r="K32" i="37"/>
  <c r="K31" i="37"/>
  <c r="K30" i="37"/>
  <c r="K29" i="37"/>
  <c r="K28" i="37"/>
  <c r="K27" i="37"/>
  <c r="K26" i="37"/>
  <c r="K25" i="37"/>
  <c r="K24" i="37"/>
  <c r="K23" i="37"/>
  <c r="K22" i="37"/>
  <c r="K21" i="37"/>
  <c r="K20" i="37"/>
  <c r="K19" i="37"/>
  <c r="K18" i="37"/>
  <c r="K17" i="37"/>
  <c r="K16" i="37"/>
  <c r="K15" i="37"/>
  <c r="K14" i="37"/>
  <c r="K13" i="37"/>
  <c r="K46" i="38"/>
  <c r="K45" i="38"/>
  <c r="K44" i="38"/>
  <c r="K43" i="38"/>
  <c r="K42" i="38"/>
  <c r="K41" i="38"/>
  <c r="K40" i="38"/>
  <c r="K39" i="38"/>
  <c r="K38" i="38"/>
  <c r="K37" i="38"/>
  <c r="K36" i="38"/>
  <c r="K35" i="38"/>
  <c r="K34" i="38"/>
  <c r="K33" i="38"/>
  <c r="K32" i="38"/>
  <c r="K31" i="38"/>
  <c r="K30" i="38"/>
  <c r="K29" i="38"/>
  <c r="K28" i="38"/>
  <c r="K27" i="38"/>
  <c r="K26" i="38"/>
  <c r="K25" i="38"/>
  <c r="K24" i="38"/>
  <c r="K23" i="38"/>
  <c r="K22" i="38"/>
  <c r="K21" i="38"/>
  <c r="K20" i="38"/>
  <c r="K19" i="38"/>
  <c r="L46" i="39"/>
  <c r="L45" i="39"/>
  <c r="L44" i="39"/>
  <c r="L43" i="39"/>
  <c r="L42" i="39"/>
  <c r="L41" i="39"/>
  <c r="L40" i="39"/>
  <c r="L39" i="39"/>
  <c r="L38" i="39"/>
  <c r="L37" i="39"/>
  <c r="L36" i="39"/>
  <c r="L35" i="39"/>
  <c r="L34" i="39"/>
  <c r="L33" i="39"/>
  <c r="L32" i="39"/>
  <c r="L31" i="39"/>
  <c r="L30" i="39"/>
  <c r="L29" i="39"/>
  <c r="L28" i="39"/>
  <c r="L27" i="39"/>
  <c r="L26" i="39"/>
  <c r="L25" i="39"/>
  <c r="L24" i="39"/>
  <c r="L23" i="39"/>
  <c r="L22" i="39"/>
  <c r="L21" i="39"/>
  <c r="L20" i="39"/>
  <c r="L19" i="39"/>
  <c r="L18" i="39"/>
  <c r="L17" i="39"/>
  <c r="L16" i="39"/>
  <c r="L15" i="39"/>
  <c r="L14" i="39"/>
  <c r="L13" i="39"/>
  <c r="L12" i="39"/>
  <c r="L11" i="39"/>
  <c r="L10" i="39"/>
  <c r="L9" i="39"/>
  <c r="L8" i="39"/>
  <c r="L7" i="39"/>
  <c r="C51" i="43" l="1"/>
  <c r="C50" i="43"/>
  <c r="V40" i="39" l="1"/>
  <c r="V39" i="39"/>
  <c r="V38" i="39"/>
  <c r="V37" i="39"/>
  <c r="V36" i="39"/>
  <c r="V35" i="39"/>
  <c r="V34" i="39"/>
  <c r="V33" i="39"/>
  <c r="V32" i="39"/>
  <c r="V31" i="39"/>
  <c r="V30" i="39"/>
  <c r="V29" i="39"/>
  <c r="V28" i="39"/>
  <c r="V27" i="39"/>
  <c r="V26" i="39"/>
  <c r="V25" i="39"/>
  <c r="V24" i="39"/>
  <c r="V23" i="39"/>
  <c r="V22" i="39"/>
  <c r="V21" i="39"/>
  <c r="V20" i="39"/>
  <c r="V19" i="39"/>
  <c r="V17" i="39"/>
  <c r="V16" i="39"/>
  <c r="V15" i="39"/>
  <c r="V14" i="39"/>
  <c r="V12" i="39"/>
  <c r="V11" i="39"/>
  <c r="V10" i="39"/>
  <c r="V9" i="39"/>
  <c r="V8" i="39"/>
  <c r="J46" i="39"/>
  <c r="J45" i="39"/>
  <c r="J44" i="39"/>
  <c r="J43" i="39"/>
  <c r="J42" i="39"/>
  <c r="J41" i="39"/>
  <c r="J40" i="39"/>
  <c r="J39" i="39"/>
  <c r="J38" i="39"/>
  <c r="J37" i="39"/>
  <c r="J36" i="39"/>
  <c r="J35" i="39"/>
  <c r="J34" i="39"/>
  <c r="J33" i="39"/>
  <c r="J32" i="39"/>
  <c r="J31" i="39"/>
  <c r="J30" i="39"/>
  <c r="J29" i="39"/>
  <c r="J28" i="39"/>
  <c r="J27" i="39"/>
  <c r="J26" i="39"/>
  <c r="J25" i="39"/>
  <c r="J24" i="39"/>
  <c r="J23" i="39"/>
  <c r="J22" i="39"/>
  <c r="J21" i="39"/>
  <c r="J20" i="39"/>
  <c r="J19" i="39"/>
  <c r="J17" i="39"/>
  <c r="J16" i="39"/>
  <c r="J15" i="39"/>
  <c r="J14" i="39"/>
  <c r="J12" i="39"/>
  <c r="J11" i="39"/>
  <c r="J10" i="39"/>
  <c r="J9" i="39"/>
  <c r="J8" i="39"/>
  <c r="G41" i="57" l="1"/>
  <c r="F41" i="57"/>
  <c r="E41" i="57"/>
  <c r="D41" i="57"/>
  <c r="C41" i="57"/>
  <c r="G40" i="57"/>
  <c r="F40" i="57"/>
  <c r="E40" i="57"/>
  <c r="D40" i="57"/>
  <c r="C40" i="57"/>
  <c r="G39" i="57"/>
  <c r="F39" i="57"/>
  <c r="E39" i="57"/>
  <c r="D39" i="57"/>
  <c r="C39" i="57"/>
  <c r="G38" i="57"/>
  <c r="F38" i="57"/>
  <c r="E38" i="57"/>
  <c r="D38" i="57"/>
  <c r="C38" i="57"/>
  <c r="G37" i="57"/>
  <c r="F37" i="57"/>
  <c r="E37" i="57"/>
  <c r="D37" i="57"/>
  <c r="C37" i="57"/>
  <c r="G36" i="57"/>
  <c r="F36" i="57"/>
  <c r="E36" i="57"/>
  <c r="D36" i="57"/>
  <c r="C36" i="57"/>
  <c r="G35" i="57"/>
  <c r="F35" i="57"/>
  <c r="E35" i="57"/>
  <c r="D35" i="57"/>
  <c r="C35" i="57"/>
  <c r="G34" i="57"/>
  <c r="F34" i="57"/>
  <c r="E34" i="57"/>
  <c r="D34" i="57"/>
  <c r="C34" i="57"/>
  <c r="G33" i="57"/>
  <c r="F33" i="57"/>
  <c r="E33" i="57"/>
  <c r="D33" i="57"/>
  <c r="C33" i="57"/>
  <c r="G32" i="57"/>
  <c r="F32" i="57"/>
  <c r="E32" i="57"/>
  <c r="D32" i="57"/>
  <c r="C32" i="57"/>
  <c r="G31" i="57"/>
  <c r="F31" i="57"/>
  <c r="E31" i="57"/>
  <c r="D31" i="57"/>
  <c r="C31" i="57"/>
  <c r="G30" i="57"/>
  <c r="F30" i="57"/>
  <c r="E30" i="57"/>
  <c r="D30" i="57"/>
  <c r="C30" i="57"/>
  <c r="G29" i="57"/>
  <c r="F29" i="57"/>
  <c r="E29" i="57"/>
  <c r="D29" i="57"/>
  <c r="C29" i="57"/>
  <c r="G28" i="57"/>
  <c r="F28" i="57"/>
  <c r="E28" i="57"/>
  <c r="D28" i="57"/>
  <c r="C28" i="57"/>
  <c r="G27" i="57"/>
  <c r="F27" i="57"/>
  <c r="E27" i="57"/>
  <c r="D27" i="57"/>
  <c r="C27" i="57"/>
  <c r="G26" i="57"/>
  <c r="F26" i="57"/>
  <c r="E26" i="57"/>
  <c r="D26" i="57"/>
  <c r="C26" i="57"/>
  <c r="G25" i="57"/>
  <c r="F25" i="57"/>
  <c r="E25" i="57"/>
  <c r="D25" i="57"/>
  <c r="C25" i="57"/>
  <c r="G24" i="57"/>
  <c r="F24" i="57"/>
  <c r="E24" i="57"/>
  <c r="D24" i="57"/>
  <c r="C24" i="57"/>
  <c r="G23" i="57"/>
  <c r="F23" i="57"/>
  <c r="E23" i="57"/>
  <c r="D23" i="57"/>
  <c r="C23" i="57"/>
  <c r="G22" i="57"/>
  <c r="F22" i="57"/>
  <c r="E22" i="57"/>
  <c r="D22" i="57"/>
  <c r="C22" i="57"/>
  <c r="G21" i="57"/>
  <c r="F21" i="57"/>
  <c r="E21" i="57"/>
  <c r="D21" i="57"/>
  <c r="C21" i="57"/>
  <c r="G20" i="57"/>
  <c r="F20" i="57"/>
  <c r="E20" i="57"/>
  <c r="D20" i="57"/>
  <c r="C20" i="57"/>
  <c r="G19" i="57"/>
  <c r="F19" i="57"/>
  <c r="E19" i="57"/>
  <c r="D19" i="57"/>
  <c r="C19" i="57"/>
  <c r="G18" i="57"/>
  <c r="F18" i="57"/>
  <c r="E18" i="57"/>
  <c r="D18" i="57"/>
  <c r="C18" i="57"/>
  <c r="G17" i="57"/>
  <c r="F17" i="57"/>
  <c r="E17" i="57"/>
  <c r="D17" i="57"/>
  <c r="C17" i="57"/>
  <c r="G16" i="57"/>
  <c r="F16" i="57"/>
  <c r="E16" i="57"/>
  <c r="D16" i="57"/>
  <c r="C16" i="57"/>
  <c r="G15" i="57"/>
  <c r="F15" i="57"/>
  <c r="E15" i="57"/>
  <c r="D15" i="57"/>
  <c r="C15" i="57"/>
  <c r="G14" i="57"/>
  <c r="F14" i="57"/>
  <c r="E14" i="57"/>
  <c r="D14" i="57"/>
  <c r="C14" i="57"/>
  <c r="S13" i="57"/>
  <c r="R13" i="57"/>
  <c r="G13" i="57"/>
  <c r="F13" i="57"/>
  <c r="E13" i="57"/>
  <c r="D13" i="57"/>
  <c r="C13" i="57"/>
  <c r="G12" i="57"/>
  <c r="F12" i="57"/>
  <c r="E12" i="57"/>
  <c r="D12" i="57"/>
  <c r="C12" i="57"/>
  <c r="G11" i="57"/>
  <c r="F11" i="57"/>
  <c r="E11" i="57"/>
  <c r="D11" i="57"/>
  <c r="C11" i="57"/>
  <c r="G10" i="57"/>
  <c r="F10" i="57"/>
  <c r="E10" i="57"/>
  <c r="D10" i="57"/>
  <c r="C10" i="57"/>
  <c r="G9" i="57"/>
  <c r="F9" i="57"/>
  <c r="E9" i="57"/>
  <c r="D9" i="57"/>
  <c r="C9" i="57"/>
  <c r="G8" i="57"/>
  <c r="F8" i="57"/>
  <c r="E8" i="57"/>
  <c r="D8" i="57"/>
  <c r="C8" i="57"/>
  <c r="G7" i="57"/>
  <c r="F7" i="57"/>
  <c r="E7" i="57"/>
  <c r="Q13" i="57" s="1"/>
  <c r="D7" i="57"/>
  <c r="C7" i="57"/>
  <c r="N1" i="57"/>
  <c r="P13" i="57" s="1"/>
  <c r="G41" i="56"/>
  <c r="F41" i="56"/>
  <c r="E41" i="56"/>
  <c r="D41" i="56"/>
  <c r="C41" i="56"/>
  <c r="G40" i="56"/>
  <c r="F40" i="56"/>
  <c r="E40" i="56"/>
  <c r="D40" i="56"/>
  <c r="C40" i="56"/>
  <c r="G39" i="56"/>
  <c r="F39" i="56"/>
  <c r="E39" i="56"/>
  <c r="D39" i="56"/>
  <c r="C39" i="56"/>
  <c r="G38" i="56"/>
  <c r="F38" i="56"/>
  <c r="E38" i="56"/>
  <c r="D38" i="56"/>
  <c r="C38" i="56"/>
  <c r="G37" i="56"/>
  <c r="F37" i="56"/>
  <c r="E37" i="56"/>
  <c r="D37" i="56"/>
  <c r="C37" i="56"/>
  <c r="G36" i="56"/>
  <c r="F36" i="56"/>
  <c r="E36" i="56"/>
  <c r="D36" i="56"/>
  <c r="C36" i="56"/>
  <c r="G35" i="56"/>
  <c r="F35" i="56"/>
  <c r="E35" i="56"/>
  <c r="D35" i="56"/>
  <c r="C35" i="56"/>
  <c r="G34" i="56"/>
  <c r="F34" i="56"/>
  <c r="E34" i="56"/>
  <c r="D34" i="56"/>
  <c r="C34" i="56"/>
  <c r="G33" i="56"/>
  <c r="F33" i="56"/>
  <c r="E33" i="56"/>
  <c r="D33" i="56"/>
  <c r="C33" i="56"/>
  <c r="G32" i="56"/>
  <c r="F32" i="56"/>
  <c r="E32" i="56"/>
  <c r="D32" i="56"/>
  <c r="C32" i="56"/>
  <c r="G31" i="56"/>
  <c r="F31" i="56"/>
  <c r="E31" i="56"/>
  <c r="D31" i="56"/>
  <c r="C31" i="56"/>
  <c r="G30" i="56"/>
  <c r="F30" i="56"/>
  <c r="E30" i="56"/>
  <c r="D30" i="56"/>
  <c r="C30" i="56"/>
  <c r="G29" i="56"/>
  <c r="F29" i="56"/>
  <c r="E29" i="56"/>
  <c r="D29" i="56"/>
  <c r="C29" i="56"/>
  <c r="G28" i="56"/>
  <c r="F28" i="56"/>
  <c r="E28" i="56"/>
  <c r="D28" i="56"/>
  <c r="C28" i="56"/>
  <c r="G27" i="56"/>
  <c r="F27" i="56"/>
  <c r="E27" i="56"/>
  <c r="D27" i="56"/>
  <c r="C27" i="56"/>
  <c r="G26" i="56"/>
  <c r="F26" i="56"/>
  <c r="E26" i="56"/>
  <c r="D26" i="56"/>
  <c r="C26" i="56"/>
  <c r="G25" i="56"/>
  <c r="F25" i="56"/>
  <c r="E25" i="56"/>
  <c r="D25" i="56"/>
  <c r="C25" i="56"/>
  <c r="G24" i="56"/>
  <c r="F24" i="56"/>
  <c r="E24" i="56"/>
  <c r="D24" i="56"/>
  <c r="C24" i="56"/>
  <c r="G23" i="56"/>
  <c r="F23" i="56"/>
  <c r="E23" i="56"/>
  <c r="D23" i="56"/>
  <c r="C23" i="56"/>
  <c r="G22" i="56"/>
  <c r="F22" i="56"/>
  <c r="E22" i="56"/>
  <c r="D22" i="56"/>
  <c r="C22" i="56"/>
  <c r="G21" i="56"/>
  <c r="F21" i="56"/>
  <c r="E21" i="56"/>
  <c r="D21" i="56"/>
  <c r="C21" i="56"/>
  <c r="G20" i="56"/>
  <c r="F20" i="56"/>
  <c r="E20" i="56"/>
  <c r="D20" i="56"/>
  <c r="C20" i="56"/>
  <c r="G19" i="56"/>
  <c r="F19" i="56"/>
  <c r="E19" i="56"/>
  <c r="D19" i="56"/>
  <c r="C19" i="56"/>
  <c r="G18" i="56"/>
  <c r="F18" i="56"/>
  <c r="E18" i="56"/>
  <c r="D18" i="56"/>
  <c r="C18" i="56"/>
  <c r="G17" i="56"/>
  <c r="F17" i="56"/>
  <c r="E17" i="56"/>
  <c r="D17" i="56"/>
  <c r="C17" i="56"/>
  <c r="G16" i="56"/>
  <c r="F16" i="56"/>
  <c r="E16" i="56"/>
  <c r="D16" i="56"/>
  <c r="C16" i="56"/>
  <c r="G15" i="56"/>
  <c r="F15" i="56"/>
  <c r="E15" i="56"/>
  <c r="D15" i="56"/>
  <c r="C15" i="56"/>
  <c r="G14" i="56"/>
  <c r="F14" i="56"/>
  <c r="E14" i="56"/>
  <c r="D14" i="56"/>
  <c r="C14" i="56"/>
  <c r="S13" i="56"/>
  <c r="R13" i="56"/>
  <c r="G13" i="56"/>
  <c r="F13" i="56"/>
  <c r="E13" i="56"/>
  <c r="D13" i="56"/>
  <c r="C13" i="56"/>
  <c r="G12" i="56"/>
  <c r="F12" i="56"/>
  <c r="E12" i="56"/>
  <c r="D12" i="56"/>
  <c r="C12" i="56"/>
  <c r="G11" i="56"/>
  <c r="F11" i="56"/>
  <c r="E11" i="56"/>
  <c r="D11" i="56"/>
  <c r="C11" i="56"/>
  <c r="G10" i="56"/>
  <c r="F10" i="56"/>
  <c r="E10" i="56"/>
  <c r="D10" i="56"/>
  <c r="C10" i="56"/>
  <c r="G9" i="56"/>
  <c r="F9" i="56"/>
  <c r="E9" i="56"/>
  <c r="D9" i="56"/>
  <c r="C9" i="56"/>
  <c r="G8" i="56"/>
  <c r="F8" i="56"/>
  <c r="E8" i="56"/>
  <c r="D8" i="56"/>
  <c r="C8" i="56"/>
  <c r="G7" i="56"/>
  <c r="F7" i="56"/>
  <c r="E7" i="56"/>
  <c r="Q13" i="56" s="1"/>
  <c r="D7" i="56"/>
  <c r="C7" i="56"/>
  <c r="N1" i="56"/>
  <c r="P13" i="56" s="1"/>
  <c r="G41" i="55"/>
  <c r="F41" i="55"/>
  <c r="E41" i="55"/>
  <c r="D41" i="55"/>
  <c r="C41" i="55"/>
  <c r="G40" i="55"/>
  <c r="F40" i="55"/>
  <c r="E40" i="55"/>
  <c r="D40" i="55"/>
  <c r="C40" i="55"/>
  <c r="G39" i="55"/>
  <c r="F39" i="55"/>
  <c r="E39" i="55"/>
  <c r="D39" i="55"/>
  <c r="C39" i="55"/>
  <c r="G38" i="55"/>
  <c r="F38" i="55"/>
  <c r="E38" i="55"/>
  <c r="D38" i="55"/>
  <c r="C38" i="55"/>
  <c r="G37" i="55"/>
  <c r="F37" i="55"/>
  <c r="E37" i="55"/>
  <c r="D37" i="55"/>
  <c r="C37" i="55"/>
  <c r="G36" i="55"/>
  <c r="F36" i="55"/>
  <c r="E36" i="55"/>
  <c r="D36" i="55"/>
  <c r="C36" i="55"/>
  <c r="G35" i="55"/>
  <c r="F35" i="55"/>
  <c r="E35" i="55"/>
  <c r="D35" i="55"/>
  <c r="C35" i="55"/>
  <c r="G34" i="55"/>
  <c r="F34" i="55"/>
  <c r="E34" i="55"/>
  <c r="D34" i="55"/>
  <c r="C34" i="55"/>
  <c r="G33" i="55"/>
  <c r="F33" i="55"/>
  <c r="E33" i="55"/>
  <c r="D33" i="55"/>
  <c r="C33" i="55"/>
  <c r="G32" i="55"/>
  <c r="F32" i="55"/>
  <c r="E32" i="55"/>
  <c r="D32" i="55"/>
  <c r="C32" i="55"/>
  <c r="G31" i="55"/>
  <c r="F31" i="55"/>
  <c r="E31" i="55"/>
  <c r="D31" i="55"/>
  <c r="C31" i="55"/>
  <c r="G30" i="55"/>
  <c r="F30" i="55"/>
  <c r="E30" i="55"/>
  <c r="D30" i="55"/>
  <c r="C30" i="55"/>
  <c r="G29" i="55"/>
  <c r="F29" i="55"/>
  <c r="E29" i="55"/>
  <c r="D29" i="55"/>
  <c r="C29" i="55"/>
  <c r="G28" i="55"/>
  <c r="F28" i="55"/>
  <c r="E28" i="55"/>
  <c r="D28" i="55"/>
  <c r="C28" i="55"/>
  <c r="G27" i="55"/>
  <c r="F27" i="55"/>
  <c r="E27" i="55"/>
  <c r="D27" i="55"/>
  <c r="C27" i="55"/>
  <c r="G26" i="55"/>
  <c r="F26" i="55"/>
  <c r="E26" i="55"/>
  <c r="D26" i="55"/>
  <c r="C26" i="55"/>
  <c r="G25" i="55"/>
  <c r="F25" i="55"/>
  <c r="E25" i="55"/>
  <c r="D25" i="55"/>
  <c r="C25" i="55"/>
  <c r="G24" i="55"/>
  <c r="F24" i="55"/>
  <c r="E24" i="55"/>
  <c r="D24" i="55"/>
  <c r="C24" i="55"/>
  <c r="G23" i="55"/>
  <c r="F23" i="55"/>
  <c r="E23" i="55"/>
  <c r="D23" i="55"/>
  <c r="C23" i="55"/>
  <c r="G22" i="55"/>
  <c r="F22" i="55"/>
  <c r="E22" i="55"/>
  <c r="D22" i="55"/>
  <c r="C22" i="55"/>
  <c r="G21" i="55"/>
  <c r="F21" i="55"/>
  <c r="E21" i="55"/>
  <c r="D21" i="55"/>
  <c r="C21" i="55"/>
  <c r="G20" i="55"/>
  <c r="F20" i="55"/>
  <c r="E20" i="55"/>
  <c r="D20" i="55"/>
  <c r="C20" i="55"/>
  <c r="G19" i="55"/>
  <c r="F19" i="55"/>
  <c r="E19" i="55"/>
  <c r="D19" i="55"/>
  <c r="C19" i="55"/>
  <c r="G18" i="55"/>
  <c r="F18" i="55"/>
  <c r="E18" i="55"/>
  <c r="D18" i="55"/>
  <c r="C18" i="55"/>
  <c r="G17" i="55"/>
  <c r="F17" i="55"/>
  <c r="E17" i="55"/>
  <c r="D17" i="55"/>
  <c r="C17" i="55"/>
  <c r="G16" i="55"/>
  <c r="F16" i="55"/>
  <c r="E16" i="55"/>
  <c r="D16" i="55"/>
  <c r="C16" i="55"/>
  <c r="G15" i="55"/>
  <c r="F15" i="55"/>
  <c r="E15" i="55"/>
  <c r="D15" i="55"/>
  <c r="C15" i="55"/>
  <c r="G14" i="55"/>
  <c r="F14" i="55"/>
  <c r="E14" i="55"/>
  <c r="D14" i="55"/>
  <c r="C14" i="55"/>
  <c r="S13" i="55"/>
  <c r="R13" i="55"/>
  <c r="G13" i="55"/>
  <c r="F13" i="55"/>
  <c r="E13" i="55"/>
  <c r="D13" i="55"/>
  <c r="C13" i="55"/>
  <c r="G12" i="55"/>
  <c r="F12" i="55"/>
  <c r="E12" i="55"/>
  <c r="D12" i="55"/>
  <c r="C12" i="55"/>
  <c r="G11" i="55"/>
  <c r="F11" i="55"/>
  <c r="E11" i="55"/>
  <c r="D11" i="55"/>
  <c r="C11" i="55"/>
  <c r="G10" i="55"/>
  <c r="F10" i="55"/>
  <c r="E10" i="55"/>
  <c r="D10" i="55"/>
  <c r="C10" i="55"/>
  <c r="G9" i="55"/>
  <c r="F9" i="55"/>
  <c r="E9" i="55"/>
  <c r="D9" i="55"/>
  <c r="C9" i="55"/>
  <c r="G8" i="55"/>
  <c r="F8" i="55"/>
  <c r="E8" i="55"/>
  <c r="D8" i="55"/>
  <c r="C8" i="55"/>
  <c r="G7" i="55"/>
  <c r="F7" i="55"/>
  <c r="E7" i="55"/>
  <c r="Q13" i="55" s="1"/>
  <c r="D7" i="55"/>
  <c r="C7" i="55"/>
  <c r="N1" i="55"/>
  <c r="P13" i="55" s="1"/>
  <c r="G41" i="52"/>
  <c r="F41" i="52"/>
  <c r="E41" i="52"/>
  <c r="D41" i="52"/>
  <c r="C41" i="52"/>
  <c r="G40" i="52"/>
  <c r="F40" i="52"/>
  <c r="E40" i="52"/>
  <c r="D40" i="52"/>
  <c r="C40" i="52"/>
  <c r="G39" i="52"/>
  <c r="F39" i="52"/>
  <c r="E39" i="52"/>
  <c r="D39" i="52"/>
  <c r="C39" i="52"/>
  <c r="G38" i="52"/>
  <c r="F38" i="52"/>
  <c r="E38" i="52"/>
  <c r="D38" i="52"/>
  <c r="C38" i="52"/>
  <c r="G37" i="52"/>
  <c r="F37" i="52"/>
  <c r="E37" i="52"/>
  <c r="D37" i="52"/>
  <c r="C37" i="52"/>
  <c r="G36" i="52"/>
  <c r="F36" i="52"/>
  <c r="E36" i="52"/>
  <c r="D36" i="52"/>
  <c r="C36" i="52"/>
  <c r="G35" i="52"/>
  <c r="F35" i="52"/>
  <c r="E35" i="52"/>
  <c r="D35" i="52"/>
  <c r="C35" i="52"/>
  <c r="G34" i="52"/>
  <c r="F34" i="52"/>
  <c r="E34" i="52"/>
  <c r="D34" i="52"/>
  <c r="C34" i="52"/>
  <c r="G33" i="52"/>
  <c r="F33" i="52"/>
  <c r="E33" i="52"/>
  <c r="D33" i="52"/>
  <c r="C33" i="52"/>
  <c r="G32" i="52"/>
  <c r="F32" i="52"/>
  <c r="E32" i="52"/>
  <c r="D32" i="52"/>
  <c r="C32" i="52"/>
  <c r="G31" i="52"/>
  <c r="F31" i="52"/>
  <c r="E31" i="52"/>
  <c r="D31" i="52"/>
  <c r="C31" i="52"/>
  <c r="G30" i="52"/>
  <c r="F30" i="52"/>
  <c r="E30" i="52"/>
  <c r="D30" i="52"/>
  <c r="C30" i="52"/>
  <c r="G29" i="52"/>
  <c r="F29" i="52"/>
  <c r="E29" i="52"/>
  <c r="D29" i="52"/>
  <c r="C29" i="52"/>
  <c r="G28" i="52"/>
  <c r="F28" i="52"/>
  <c r="E28" i="52"/>
  <c r="D28" i="52"/>
  <c r="C28" i="52"/>
  <c r="G27" i="52"/>
  <c r="F27" i="52"/>
  <c r="E27" i="52"/>
  <c r="D27" i="52"/>
  <c r="C27" i="52"/>
  <c r="G26" i="52"/>
  <c r="F26" i="52"/>
  <c r="E26" i="52"/>
  <c r="D26" i="52"/>
  <c r="C26" i="52"/>
  <c r="G25" i="52"/>
  <c r="F25" i="52"/>
  <c r="E25" i="52"/>
  <c r="D25" i="52"/>
  <c r="C25" i="52"/>
  <c r="G24" i="52"/>
  <c r="F24" i="52"/>
  <c r="E24" i="52"/>
  <c r="D24" i="52"/>
  <c r="C24" i="52"/>
  <c r="G23" i="52"/>
  <c r="F23" i="52"/>
  <c r="E23" i="52"/>
  <c r="D23" i="52"/>
  <c r="C23" i="52"/>
  <c r="G22" i="52"/>
  <c r="F22" i="52"/>
  <c r="E22" i="52"/>
  <c r="D22" i="52"/>
  <c r="C22" i="52"/>
  <c r="G21" i="52"/>
  <c r="F21" i="52"/>
  <c r="E21" i="52"/>
  <c r="D21" i="52"/>
  <c r="C21" i="52"/>
  <c r="G20" i="52"/>
  <c r="F20" i="52"/>
  <c r="E20" i="52"/>
  <c r="D20" i="52"/>
  <c r="C20" i="52"/>
  <c r="G19" i="52"/>
  <c r="F19" i="52"/>
  <c r="E19" i="52"/>
  <c r="D19" i="52"/>
  <c r="C19" i="52"/>
  <c r="G18" i="52"/>
  <c r="F18" i="52"/>
  <c r="E18" i="52"/>
  <c r="D18" i="52"/>
  <c r="C18" i="52"/>
  <c r="G17" i="52"/>
  <c r="F17" i="52"/>
  <c r="E17" i="52"/>
  <c r="D17" i="52"/>
  <c r="C17" i="52"/>
  <c r="G16" i="52"/>
  <c r="F16" i="52"/>
  <c r="E16" i="52"/>
  <c r="D16" i="52"/>
  <c r="C16" i="52"/>
  <c r="G15" i="52"/>
  <c r="F15" i="52"/>
  <c r="E15" i="52"/>
  <c r="D15" i="52"/>
  <c r="C15" i="52"/>
  <c r="G14" i="52"/>
  <c r="F14" i="52"/>
  <c r="E14" i="52"/>
  <c r="D14" i="52"/>
  <c r="C14" i="52"/>
  <c r="S13" i="52"/>
  <c r="R13" i="52"/>
  <c r="G13" i="52"/>
  <c r="F13" i="52"/>
  <c r="E13" i="52"/>
  <c r="D13" i="52"/>
  <c r="C13" i="52"/>
  <c r="G12" i="52"/>
  <c r="F12" i="52"/>
  <c r="E12" i="52"/>
  <c r="D12" i="52"/>
  <c r="C12" i="52"/>
  <c r="G11" i="52"/>
  <c r="F11" i="52"/>
  <c r="E11" i="52"/>
  <c r="D11" i="52"/>
  <c r="C11" i="52"/>
  <c r="G10" i="52"/>
  <c r="F10" i="52"/>
  <c r="E10" i="52"/>
  <c r="D10" i="52"/>
  <c r="C10" i="52"/>
  <c r="G9" i="52"/>
  <c r="F9" i="52"/>
  <c r="E9" i="52"/>
  <c r="D9" i="52"/>
  <c r="C9" i="52"/>
  <c r="G8" i="52"/>
  <c r="F8" i="52"/>
  <c r="E8" i="52"/>
  <c r="D8" i="52"/>
  <c r="C8" i="52"/>
  <c r="G7" i="52"/>
  <c r="F7" i="52"/>
  <c r="E7" i="52"/>
  <c r="Q13" i="52" s="1"/>
  <c r="D7" i="52"/>
  <c r="C7" i="52"/>
  <c r="N1" i="52"/>
  <c r="P13" i="52" s="1"/>
  <c r="C12" i="38"/>
  <c r="C8" i="38"/>
  <c r="N708" i="30" l="1"/>
  <c r="N707" i="30"/>
  <c r="N706" i="30"/>
  <c r="N705" i="30"/>
  <c r="N704" i="30"/>
  <c r="N703" i="30"/>
  <c r="N702" i="30"/>
  <c r="N701" i="30"/>
  <c r="N700" i="30"/>
  <c r="N699" i="30"/>
  <c r="N698" i="30"/>
  <c r="N697" i="30"/>
  <c r="N696" i="30"/>
  <c r="N695" i="30"/>
  <c r="N694" i="30"/>
  <c r="N693" i="30"/>
  <c r="N692" i="30"/>
  <c r="N691" i="30"/>
  <c r="N690" i="30"/>
  <c r="N689" i="30"/>
  <c r="N688" i="30"/>
  <c r="N687" i="30"/>
  <c r="N686" i="30"/>
  <c r="N685" i="30"/>
  <c r="N684" i="30"/>
  <c r="N683" i="30"/>
  <c r="N682" i="30"/>
  <c r="N681" i="30"/>
  <c r="N680" i="30"/>
  <c r="N679" i="30"/>
  <c r="N678" i="30"/>
  <c r="N677" i="30"/>
  <c r="N676" i="30"/>
  <c r="N675" i="30"/>
  <c r="N674" i="30"/>
  <c r="N673" i="30"/>
  <c r="N672" i="30"/>
  <c r="N671" i="30"/>
  <c r="N670" i="30"/>
  <c r="N669" i="30"/>
  <c r="N668" i="30"/>
  <c r="N666" i="30"/>
  <c r="N665" i="30"/>
  <c r="N664" i="30"/>
  <c r="N663" i="30"/>
  <c r="N662" i="30"/>
  <c r="N661" i="30"/>
  <c r="N660" i="30"/>
  <c r="N659" i="30"/>
  <c r="N658" i="30"/>
  <c r="N657" i="30"/>
  <c r="N656" i="30"/>
  <c r="N655" i="30"/>
  <c r="N654" i="30"/>
  <c r="N653" i="30"/>
  <c r="N652" i="30"/>
  <c r="N651" i="30"/>
  <c r="N650" i="30"/>
  <c r="N649" i="30"/>
  <c r="N648" i="30"/>
  <c r="N647" i="30"/>
  <c r="N646" i="30"/>
  <c r="N645" i="30"/>
  <c r="N644" i="30"/>
  <c r="N643" i="30"/>
  <c r="N642" i="30"/>
  <c r="N641" i="30"/>
  <c r="N640" i="30"/>
  <c r="N639" i="30"/>
  <c r="N638" i="30"/>
  <c r="N637" i="30"/>
  <c r="N636" i="30"/>
  <c r="N635" i="30"/>
  <c r="N634" i="30"/>
  <c r="N633" i="30"/>
  <c r="N632" i="30"/>
  <c r="N631" i="30"/>
  <c r="N630" i="30"/>
  <c r="N629" i="30"/>
  <c r="N628" i="30"/>
  <c r="N627" i="30"/>
  <c r="N626" i="30"/>
  <c r="N625" i="30"/>
  <c r="N624" i="30"/>
  <c r="N623" i="30"/>
  <c r="N622" i="30"/>
  <c r="N621" i="30"/>
  <c r="N620" i="30"/>
  <c r="N619" i="30"/>
  <c r="N610" i="30"/>
  <c r="N611" i="30"/>
  <c r="N612" i="30"/>
  <c r="G11" i="31" l="1"/>
  <c r="U40" i="39" l="1"/>
  <c r="U39" i="39"/>
  <c r="U38" i="39"/>
  <c r="U37" i="39"/>
  <c r="U36" i="39"/>
  <c r="U35" i="39"/>
  <c r="U34" i="39"/>
  <c r="U33" i="39"/>
  <c r="U32" i="39"/>
  <c r="U31" i="39"/>
  <c r="U30" i="39"/>
  <c r="U29" i="39"/>
  <c r="U28" i="39"/>
  <c r="U27" i="39"/>
  <c r="U26" i="39"/>
  <c r="U25" i="39"/>
  <c r="U24" i="39"/>
  <c r="U23" i="39"/>
  <c r="U22" i="39"/>
  <c r="U21" i="39"/>
  <c r="U20" i="39"/>
  <c r="U19" i="39"/>
  <c r="U17" i="39"/>
  <c r="U16" i="39"/>
  <c r="U15" i="39"/>
  <c r="U14" i="39"/>
  <c r="U12" i="39"/>
  <c r="U11" i="39"/>
  <c r="U10" i="39"/>
  <c r="U9" i="39"/>
  <c r="U8" i="39"/>
  <c r="I46" i="39"/>
  <c r="I45" i="39"/>
  <c r="I44" i="39"/>
  <c r="I43" i="39"/>
  <c r="I42" i="39"/>
  <c r="I41" i="39"/>
  <c r="I40" i="39"/>
  <c r="I39" i="39"/>
  <c r="I38" i="39"/>
  <c r="I37" i="39"/>
  <c r="I36" i="39"/>
  <c r="I35" i="39"/>
  <c r="I34" i="39"/>
  <c r="I33" i="39"/>
  <c r="I32" i="39"/>
  <c r="I31" i="39"/>
  <c r="I30" i="39"/>
  <c r="I29" i="39"/>
  <c r="I28" i="39"/>
  <c r="I27" i="39"/>
  <c r="I26" i="39"/>
  <c r="I25" i="39"/>
  <c r="I24" i="39"/>
  <c r="I23" i="39"/>
  <c r="I22" i="39"/>
  <c r="I21" i="39"/>
  <c r="I20" i="39"/>
  <c r="I19" i="39"/>
  <c r="I17" i="39"/>
  <c r="I16" i="39"/>
  <c r="I15" i="39"/>
  <c r="I14" i="39"/>
  <c r="I12" i="39"/>
  <c r="I11" i="39"/>
  <c r="I10" i="39"/>
  <c r="I9" i="39"/>
  <c r="I8" i="39"/>
  <c r="T40" i="42" l="1"/>
  <c r="T39" i="42"/>
  <c r="T38" i="42"/>
  <c r="T37" i="42"/>
  <c r="T36" i="42"/>
  <c r="T35" i="42"/>
  <c r="T34" i="42"/>
  <c r="T33" i="42"/>
  <c r="T32" i="42"/>
  <c r="T31" i="42"/>
  <c r="T30" i="42"/>
  <c r="T29" i="42"/>
  <c r="T28" i="42"/>
  <c r="T27" i="42"/>
  <c r="T26" i="42"/>
  <c r="T25" i="42"/>
  <c r="T24" i="42"/>
  <c r="T23" i="42"/>
  <c r="T22" i="42"/>
  <c r="T21" i="42"/>
  <c r="T20" i="42"/>
  <c r="T19" i="42"/>
  <c r="T18" i="42"/>
  <c r="T17" i="42"/>
  <c r="T16" i="42"/>
  <c r="T15" i="42"/>
  <c r="T14" i="42"/>
  <c r="T13" i="42"/>
  <c r="T12" i="42"/>
  <c r="T11" i="42"/>
  <c r="T10" i="42"/>
  <c r="T9" i="42"/>
  <c r="T8" i="42"/>
  <c r="T7" i="42"/>
  <c r="U7" i="42"/>
  <c r="I46" i="42"/>
  <c r="I45" i="42"/>
  <c r="I44" i="42"/>
  <c r="I43" i="42"/>
  <c r="I42" i="42"/>
  <c r="I41" i="42"/>
  <c r="I40" i="42"/>
  <c r="I39" i="42"/>
  <c r="I38" i="42"/>
  <c r="I37" i="42"/>
  <c r="I36" i="42"/>
  <c r="I35" i="42"/>
  <c r="I34" i="42"/>
  <c r="I33" i="42"/>
  <c r="I32" i="42"/>
  <c r="I31" i="42"/>
  <c r="I30" i="42"/>
  <c r="I29" i="42"/>
  <c r="I28" i="42"/>
  <c r="I27" i="42"/>
  <c r="I26" i="42"/>
  <c r="I25" i="42"/>
  <c r="I24" i="42"/>
  <c r="I23" i="42"/>
  <c r="I22" i="42"/>
  <c r="I21" i="42"/>
  <c r="I20" i="42"/>
  <c r="I19" i="42"/>
  <c r="I18" i="42"/>
  <c r="I17" i="42"/>
  <c r="I16" i="42"/>
  <c r="I15" i="42"/>
  <c r="I14" i="42"/>
  <c r="I13" i="42"/>
  <c r="I12" i="42"/>
  <c r="I11" i="42"/>
  <c r="I10" i="42"/>
  <c r="I9" i="42"/>
  <c r="I8" i="42"/>
  <c r="I7" i="42"/>
  <c r="J7" i="42"/>
  <c r="T40" i="41"/>
  <c r="T39" i="41"/>
  <c r="T38" i="41"/>
  <c r="T37" i="41"/>
  <c r="T36" i="41"/>
  <c r="T35" i="41"/>
  <c r="T34" i="41"/>
  <c r="T33" i="41"/>
  <c r="T32" i="41"/>
  <c r="T31" i="41"/>
  <c r="T30" i="41"/>
  <c r="T29" i="41"/>
  <c r="T28" i="41"/>
  <c r="T27" i="41"/>
  <c r="T26" i="41"/>
  <c r="T25" i="41"/>
  <c r="T24" i="41"/>
  <c r="T23" i="41"/>
  <c r="T22" i="41"/>
  <c r="T21" i="41"/>
  <c r="T20" i="41"/>
  <c r="T19" i="41"/>
  <c r="T18" i="41"/>
  <c r="T17" i="41"/>
  <c r="T16" i="41"/>
  <c r="T15" i="41"/>
  <c r="T14" i="41"/>
  <c r="T13" i="41"/>
  <c r="T12" i="41"/>
  <c r="T11" i="41"/>
  <c r="T10" i="41"/>
  <c r="T9" i="41"/>
  <c r="T8" i="41"/>
  <c r="T7" i="41"/>
  <c r="U7" i="41"/>
  <c r="I46" i="41"/>
  <c r="I45" i="41"/>
  <c r="I44" i="41"/>
  <c r="I43" i="41"/>
  <c r="I42" i="41"/>
  <c r="I41" i="41"/>
  <c r="I40" i="41"/>
  <c r="I39" i="41"/>
  <c r="I38" i="41"/>
  <c r="I37" i="41"/>
  <c r="I36" i="41"/>
  <c r="I35" i="41"/>
  <c r="I34" i="41"/>
  <c r="I33" i="41"/>
  <c r="I32" i="41"/>
  <c r="I31" i="41"/>
  <c r="I30" i="41"/>
  <c r="I29" i="41"/>
  <c r="I28" i="41"/>
  <c r="I27" i="41"/>
  <c r="I26" i="41"/>
  <c r="I25" i="41"/>
  <c r="I24" i="41"/>
  <c r="I23" i="41"/>
  <c r="I22" i="41"/>
  <c r="I21" i="41"/>
  <c r="I20" i="41"/>
  <c r="I19" i="41"/>
  <c r="I18" i="41"/>
  <c r="I17" i="41"/>
  <c r="I16" i="41"/>
  <c r="I15" i="41"/>
  <c r="I14" i="41"/>
  <c r="I13" i="41"/>
  <c r="I12" i="41"/>
  <c r="I11" i="41"/>
  <c r="I10" i="41"/>
  <c r="I9" i="41"/>
  <c r="I8" i="41"/>
  <c r="I7" i="41"/>
  <c r="J7" i="41"/>
  <c r="W40" i="39" l="1"/>
  <c r="W39" i="39"/>
  <c r="W38" i="39"/>
  <c r="W37" i="39"/>
  <c r="W36" i="39"/>
  <c r="W35" i="39"/>
  <c r="W34" i="39"/>
  <c r="W33" i="39"/>
  <c r="W32" i="39"/>
  <c r="W31" i="39"/>
  <c r="W30" i="39"/>
  <c r="W29" i="39"/>
  <c r="W28" i="39"/>
  <c r="W27" i="39"/>
  <c r="W26" i="39"/>
  <c r="W25" i="39"/>
  <c r="W24" i="39"/>
  <c r="W23" i="39"/>
  <c r="W22" i="39"/>
  <c r="W21" i="39"/>
  <c r="W20" i="39"/>
  <c r="W19" i="39"/>
  <c r="W17" i="39"/>
  <c r="W16" i="39"/>
  <c r="W15" i="39"/>
  <c r="W14" i="39"/>
  <c r="W12" i="39"/>
  <c r="W11" i="39"/>
  <c r="W10" i="39"/>
  <c r="W9" i="39"/>
  <c r="W8" i="39"/>
  <c r="K46" i="39"/>
  <c r="K45" i="39"/>
  <c r="K44" i="39"/>
  <c r="K43" i="39"/>
  <c r="K42" i="39"/>
  <c r="K41" i="39"/>
  <c r="K40" i="39"/>
  <c r="K39" i="39"/>
  <c r="K38" i="39"/>
  <c r="K37" i="39"/>
  <c r="K36" i="39"/>
  <c r="K35" i="39"/>
  <c r="K34" i="39"/>
  <c r="K33" i="39"/>
  <c r="K32" i="39"/>
  <c r="K31" i="39"/>
  <c r="K30" i="39"/>
  <c r="K29" i="39"/>
  <c r="K28" i="39"/>
  <c r="K27" i="39"/>
  <c r="K26" i="39"/>
  <c r="K25" i="39"/>
  <c r="K24" i="39"/>
  <c r="K23" i="39"/>
  <c r="K22" i="39"/>
  <c r="K21" i="39"/>
  <c r="K20" i="39"/>
  <c r="K19" i="39"/>
  <c r="K17" i="39"/>
  <c r="K16" i="39"/>
  <c r="K15" i="39"/>
  <c r="K14" i="39"/>
  <c r="K12" i="39"/>
  <c r="K11" i="39"/>
  <c r="K10" i="39"/>
  <c r="K9" i="39"/>
  <c r="K8" i="39"/>
  <c r="T40" i="38"/>
  <c r="T39" i="38"/>
  <c r="T38" i="38"/>
  <c r="T37" i="38"/>
  <c r="T36" i="38"/>
  <c r="T35" i="38"/>
  <c r="T34" i="38"/>
  <c r="T33" i="38"/>
  <c r="T32" i="38"/>
  <c r="T31" i="38"/>
  <c r="T30" i="38"/>
  <c r="T29" i="38"/>
  <c r="T28" i="38"/>
  <c r="T27" i="38"/>
  <c r="T26" i="38"/>
  <c r="T25" i="38"/>
  <c r="T24" i="38"/>
  <c r="T23" i="38"/>
  <c r="T22" i="38"/>
  <c r="T21" i="38"/>
  <c r="T20" i="38"/>
  <c r="T18" i="38"/>
  <c r="T17" i="38"/>
  <c r="T12" i="38"/>
  <c r="T11" i="38"/>
  <c r="T10" i="38"/>
  <c r="T9" i="38"/>
  <c r="T8" i="38"/>
  <c r="T7" i="38"/>
  <c r="U7" i="38"/>
  <c r="I46" i="38"/>
  <c r="I45" i="38"/>
  <c r="I44" i="38"/>
  <c r="I43" i="38"/>
  <c r="I42" i="38"/>
  <c r="I41" i="38"/>
  <c r="I40" i="38"/>
  <c r="I39" i="38"/>
  <c r="I38" i="38"/>
  <c r="I37" i="38"/>
  <c r="I33" i="38"/>
  <c r="I32" i="38"/>
  <c r="I31" i="38"/>
  <c r="I30" i="38"/>
  <c r="I29" i="38"/>
  <c r="I28" i="38"/>
  <c r="I27" i="38"/>
  <c r="I26" i="38"/>
  <c r="I25" i="38"/>
  <c r="I24" i="38"/>
  <c r="I23" i="38"/>
  <c r="I20" i="38"/>
  <c r="I19" i="38"/>
  <c r="I18" i="38"/>
  <c r="I17" i="38"/>
  <c r="I16" i="38"/>
  <c r="I15" i="38"/>
  <c r="I14" i="38"/>
  <c r="I13" i="38"/>
  <c r="T40" i="37"/>
  <c r="T39" i="37"/>
  <c r="T38" i="37"/>
  <c r="T37" i="37"/>
  <c r="T36" i="37"/>
  <c r="T35" i="37"/>
  <c r="T34" i="37"/>
  <c r="T33" i="37"/>
  <c r="T32" i="37"/>
  <c r="T31" i="37"/>
  <c r="T30" i="37"/>
  <c r="T29" i="37"/>
  <c r="T28" i="37"/>
  <c r="T27" i="37"/>
  <c r="T26" i="37"/>
  <c r="T25" i="37"/>
  <c r="T24" i="37"/>
  <c r="T23" i="37"/>
  <c r="T22" i="37"/>
  <c r="T21" i="37"/>
  <c r="T20" i="37"/>
  <c r="T19" i="37"/>
  <c r="T18" i="37"/>
  <c r="T17" i="37"/>
  <c r="T16" i="37"/>
  <c r="T15" i="37"/>
  <c r="T14" i="37"/>
  <c r="T13" i="37"/>
  <c r="T12" i="37"/>
  <c r="T11" i="37"/>
  <c r="T10" i="37"/>
  <c r="T9" i="37"/>
  <c r="T8" i="37"/>
  <c r="T7" i="37"/>
  <c r="U7" i="37"/>
  <c r="I46" i="37"/>
  <c r="I45" i="37"/>
  <c r="I44" i="37"/>
  <c r="I43" i="37"/>
  <c r="I42" i="37"/>
  <c r="I41" i="37"/>
  <c r="I40" i="37"/>
  <c r="I39" i="37"/>
  <c r="I38" i="37"/>
  <c r="I37" i="37"/>
  <c r="I36" i="37"/>
  <c r="I35" i="37"/>
  <c r="I34" i="37"/>
  <c r="I33" i="37"/>
  <c r="I32" i="37"/>
  <c r="I31" i="37"/>
  <c r="I30" i="37"/>
  <c r="I29" i="37"/>
  <c r="I28" i="37"/>
  <c r="I27" i="37"/>
  <c r="I26" i="37"/>
  <c r="I25" i="37"/>
  <c r="I24" i="37"/>
  <c r="I23" i="37"/>
  <c r="I22" i="37"/>
  <c r="I21" i="37"/>
  <c r="I20" i="37"/>
  <c r="I19" i="37"/>
  <c r="I18" i="37"/>
  <c r="I17" i="37"/>
  <c r="I16" i="37"/>
  <c r="I15" i="37"/>
  <c r="I14" i="37"/>
  <c r="I13" i="37"/>
  <c r="I12" i="37"/>
  <c r="I11" i="37"/>
  <c r="I10" i="37"/>
  <c r="I9" i="37"/>
  <c r="I8" i="37"/>
  <c r="I7" i="37"/>
  <c r="J7" i="37"/>
  <c r="T40" i="35"/>
  <c r="T39" i="35"/>
  <c r="T38" i="35"/>
  <c r="T37" i="35"/>
  <c r="T36" i="35"/>
  <c r="T35" i="35"/>
  <c r="T34" i="35"/>
  <c r="T33" i="35"/>
  <c r="T32" i="35"/>
  <c r="T31" i="35"/>
  <c r="T30" i="35"/>
  <c r="T29" i="35"/>
  <c r="T28" i="35"/>
  <c r="T27" i="35"/>
  <c r="T26" i="35"/>
  <c r="T25" i="35"/>
  <c r="T24" i="35"/>
  <c r="T23" i="35"/>
  <c r="T22" i="35"/>
  <c r="T21" i="35"/>
  <c r="T20" i="35"/>
  <c r="T19" i="35"/>
  <c r="T18" i="35"/>
  <c r="T17" i="35"/>
  <c r="T16" i="35"/>
  <c r="T15" i="35"/>
  <c r="T14" i="35"/>
  <c r="T13" i="35"/>
  <c r="T12" i="35"/>
  <c r="T11" i="35"/>
  <c r="T10" i="35"/>
  <c r="T9" i="35"/>
  <c r="T8" i="35"/>
  <c r="T7" i="35"/>
  <c r="U7" i="35"/>
  <c r="I46" i="35"/>
  <c r="I45" i="35"/>
  <c r="I44" i="35"/>
  <c r="I43" i="35"/>
  <c r="I42" i="35"/>
  <c r="I41" i="35"/>
  <c r="I40" i="35"/>
  <c r="I39" i="35"/>
  <c r="I38" i="35"/>
  <c r="I37" i="35"/>
  <c r="I36" i="35"/>
  <c r="I35" i="35"/>
  <c r="I34" i="35"/>
  <c r="I33" i="35"/>
  <c r="I32" i="35"/>
  <c r="I31" i="35"/>
  <c r="I30" i="35"/>
  <c r="I29" i="35"/>
  <c r="I28" i="35"/>
  <c r="I27" i="35"/>
  <c r="I26" i="35"/>
  <c r="I25" i="35"/>
  <c r="I24" i="35"/>
  <c r="I23" i="35"/>
  <c r="I22" i="35"/>
  <c r="I21" i="35"/>
  <c r="I20" i="35"/>
  <c r="I19" i="35"/>
  <c r="I18" i="35"/>
  <c r="I17" i="35"/>
  <c r="I16" i="35"/>
  <c r="I15" i="35"/>
  <c r="I14" i="35"/>
  <c r="I13" i="35"/>
  <c r="I12" i="35"/>
  <c r="I11" i="35"/>
  <c r="I10" i="35"/>
  <c r="I9" i="35"/>
  <c r="I8" i="35"/>
  <c r="I7" i="35"/>
  <c r="J7" i="35"/>
  <c r="AM20" i="46" l="1"/>
  <c r="AL20" i="46"/>
  <c r="AK20" i="46"/>
  <c r="AJ20" i="46"/>
  <c r="AI20" i="46"/>
  <c r="AH20" i="46"/>
  <c r="AM20" i="42"/>
  <c r="AL20" i="42"/>
  <c r="AK20" i="42"/>
  <c r="AJ20" i="42"/>
  <c r="AI20" i="42"/>
  <c r="AH20" i="42"/>
  <c r="AG20" i="42"/>
  <c r="AK20" i="38"/>
  <c r="AJ20" i="38"/>
  <c r="AI20" i="38"/>
  <c r="AH20" i="38"/>
  <c r="AI20" i="41"/>
  <c r="AH20" i="41"/>
  <c r="AQ20" i="39"/>
  <c r="AP20" i="39"/>
  <c r="B54" i="45" l="1"/>
  <c r="D49" i="45" l="1"/>
  <c r="B55" i="45"/>
  <c r="AF20" i="45" s="1"/>
  <c r="Y46" i="39"/>
  <c r="AB46" i="39" s="1"/>
  <c r="Y45" i="39"/>
  <c r="AB45" i="39" s="1"/>
  <c r="Y44" i="39"/>
  <c r="AB44" i="39" s="1"/>
  <c r="Y43" i="39"/>
  <c r="AB43" i="39" s="1"/>
  <c r="Y42" i="39"/>
  <c r="AB42" i="39" s="1"/>
  <c r="Y41" i="39"/>
  <c r="AB41" i="39" s="1"/>
  <c r="Z40" i="39"/>
  <c r="AD40" i="39" s="1"/>
  <c r="Y40" i="39"/>
  <c r="AB40" i="39" s="1"/>
  <c r="Z39" i="39"/>
  <c r="AD39" i="39" s="1"/>
  <c r="Y39" i="39"/>
  <c r="AB39" i="39" s="1"/>
  <c r="Z38" i="39"/>
  <c r="AD38" i="39" s="1"/>
  <c r="Y38" i="39"/>
  <c r="AB38" i="39" s="1"/>
  <c r="Z37" i="39"/>
  <c r="AD37" i="39" s="1"/>
  <c r="Y37" i="39"/>
  <c r="AB37" i="39" s="1"/>
  <c r="Z36" i="39"/>
  <c r="AD36" i="39" s="1"/>
  <c r="Y36" i="39"/>
  <c r="AB36" i="39" s="1"/>
  <c r="Z35" i="39"/>
  <c r="AD35" i="39" s="1"/>
  <c r="Y35" i="39"/>
  <c r="AB35" i="39" s="1"/>
  <c r="Z34" i="39"/>
  <c r="AD34" i="39" s="1"/>
  <c r="Y34" i="39"/>
  <c r="AB34" i="39" s="1"/>
  <c r="Z33" i="39"/>
  <c r="AD33" i="39" s="1"/>
  <c r="Y33" i="39"/>
  <c r="AB33" i="39" s="1"/>
  <c r="Z32" i="39"/>
  <c r="AD32" i="39" s="1"/>
  <c r="Y32" i="39"/>
  <c r="AB32" i="39" s="1"/>
  <c r="Z31" i="39"/>
  <c r="AD31" i="39" s="1"/>
  <c r="Y31" i="39"/>
  <c r="AB31" i="39" s="1"/>
  <c r="Z30" i="39"/>
  <c r="AD30" i="39" s="1"/>
  <c r="Y30" i="39"/>
  <c r="AB30" i="39" s="1"/>
  <c r="Z29" i="39"/>
  <c r="AD29" i="39" s="1"/>
  <c r="Y29" i="39"/>
  <c r="AB29" i="39" s="1"/>
  <c r="Z28" i="39"/>
  <c r="AD28" i="39" s="1"/>
  <c r="Y28" i="39"/>
  <c r="AB28" i="39" s="1"/>
  <c r="Z27" i="39"/>
  <c r="AD27" i="39" s="1"/>
  <c r="Y27" i="39"/>
  <c r="AB27" i="39" s="1"/>
  <c r="Z26" i="39"/>
  <c r="AD26" i="39" s="1"/>
  <c r="Y26" i="39"/>
  <c r="AB26" i="39" s="1"/>
  <c r="Z25" i="39"/>
  <c r="AD25" i="39" s="1"/>
  <c r="Y25" i="39"/>
  <c r="AB25" i="39" s="1"/>
  <c r="Z24" i="39"/>
  <c r="AD24" i="39" s="1"/>
  <c r="Y24" i="39"/>
  <c r="AB24" i="39" s="1"/>
  <c r="Z23" i="39"/>
  <c r="AD23" i="39" s="1"/>
  <c r="Y23" i="39"/>
  <c r="AB23" i="39" s="1"/>
  <c r="Z22" i="39"/>
  <c r="AD22" i="39" s="1"/>
  <c r="Y22" i="39"/>
  <c r="AB22" i="39" s="1"/>
  <c r="Z21" i="39"/>
  <c r="AD21" i="39" s="1"/>
  <c r="Y21" i="39"/>
  <c r="AB21" i="39" s="1"/>
  <c r="Z20" i="39"/>
  <c r="AD20" i="39" s="1"/>
  <c r="Y20" i="39"/>
  <c r="AB20" i="39" s="1"/>
  <c r="Z19" i="39"/>
  <c r="AD19" i="39" s="1"/>
  <c r="Y19" i="39"/>
  <c r="AB19" i="39" s="1"/>
  <c r="Z18" i="39"/>
  <c r="AD18" i="39" s="1"/>
  <c r="Y18" i="39"/>
  <c r="AB18" i="39" s="1"/>
  <c r="Z17" i="39"/>
  <c r="AD17" i="39" s="1"/>
  <c r="Y17" i="39"/>
  <c r="AB17" i="39" s="1"/>
  <c r="Z16" i="39"/>
  <c r="AD16" i="39" s="1"/>
  <c r="Y16" i="39"/>
  <c r="AB16" i="39" s="1"/>
  <c r="Z15" i="39"/>
  <c r="AD15" i="39" s="1"/>
  <c r="Y15" i="39"/>
  <c r="AB15" i="39" s="1"/>
  <c r="Z14" i="39"/>
  <c r="AD14" i="39" s="1"/>
  <c r="Y14" i="39"/>
  <c r="AB14" i="39" s="1"/>
  <c r="Z13" i="39"/>
  <c r="AD13" i="39" s="1"/>
  <c r="Y13" i="39"/>
  <c r="AB13" i="39" s="1"/>
  <c r="Z12" i="39"/>
  <c r="AD12" i="39" s="1"/>
  <c r="Y12" i="39"/>
  <c r="AB12" i="39" s="1"/>
  <c r="Z11" i="39"/>
  <c r="AD11" i="39" s="1"/>
  <c r="Y11" i="39"/>
  <c r="AB11" i="39" s="1"/>
  <c r="Z10" i="39"/>
  <c r="AD10" i="39" s="1"/>
  <c r="Y10" i="39"/>
  <c r="AB10" i="39" s="1"/>
  <c r="Z9" i="39"/>
  <c r="AD9" i="39" s="1"/>
  <c r="Y9" i="39"/>
  <c r="AB9" i="39" s="1"/>
  <c r="Z8" i="39"/>
  <c r="AD8" i="39" s="1"/>
  <c r="Y8" i="39"/>
  <c r="AB8" i="39" s="1"/>
  <c r="Z7" i="39"/>
  <c r="AD7" i="39" s="1"/>
  <c r="Y7" i="39"/>
  <c r="AA7" i="39" s="1"/>
  <c r="K202" i="30"/>
  <c r="K201" i="30"/>
  <c r="K200" i="30"/>
  <c r="K199" i="30"/>
  <c r="K198" i="30"/>
  <c r="K197" i="30"/>
  <c r="K196" i="30"/>
  <c r="K195" i="30"/>
  <c r="K194" i="30"/>
  <c r="K193" i="30"/>
  <c r="K192" i="30"/>
  <c r="K191" i="30"/>
  <c r="K190" i="30"/>
  <c r="K189" i="30"/>
  <c r="K188" i="30"/>
  <c r="K187" i="30"/>
  <c r="K186" i="30"/>
  <c r="K185" i="30"/>
  <c r="K184" i="30"/>
  <c r="K183" i="30"/>
  <c r="K182" i="30"/>
  <c r="K181" i="30"/>
  <c r="K180" i="30"/>
  <c r="K179" i="30"/>
  <c r="K178" i="30"/>
  <c r="K177" i="30"/>
  <c r="K176" i="30"/>
  <c r="K175" i="30"/>
  <c r="K174" i="30"/>
  <c r="K173" i="30"/>
  <c r="K172" i="30"/>
  <c r="K171" i="30"/>
  <c r="K170" i="30"/>
  <c r="K169" i="30"/>
  <c r="K168" i="30"/>
  <c r="K167" i="30"/>
  <c r="K166" i="30"/>
  <c r="K165" i="30"/>
  <c r="K164" i="30"/>
  <c r="K163" i="30"/>
  <c r="K162" i="30"/>
  <c r="K161" i="30"/>
  <c r="K160" i="30"/>
  <c r="K159" i="30"/>
  <c r="K158" i="30"/>
  <c r="K157" i="30"/>
  <c r="K156" i="30"/>
  <c r="K155" i="30"/>
  <c r="K154" i="30"/>
  <c r="K153" i="30"/>
  <c r="K152" i="30"/>
  <c r="K151" i="30"/>
  <c r="K150" i="30"/>
  <c r="K149" i="30"/>
  <c r="K148" i="30"/>
  <c r="K147" i="30"/>
  <c r="K146" i="30"/>
  <c r="K145" i="30"/>
  <c r="K144" i="30"/>
  <c r="K143" i="30"/>
  <c r="K142" i="30"/>
  <c r="K141" i="30"/>
  <c r="K140" i="30"/>
  <c r="K139" i="30"/>
  <c r="K138" i="30"/>
  <c r="K137" i="30"/>
  <c r="K136" i="30"/>
  <c r="K135" i="30"/>
  <c r="K134" i="30"/>
  <c r="K133" i="30"/>
  <c r="K132" i="30"/>
  <c r="K131" i="30"/>
  <c r="K130" i="30"/>
  <c r="K129" i="30"/>
  <c r="K128" i="30"/>
  <c r="K127" i="30"/>
  <c r="K126" i="30"/>
  <c r="K125" i="30"/>
  <c r="K124" i="30"/>
  <c r="K123" i="30"/>
  <c r="K122" i="30"/>
  <c r="K121" i="30"/>
  <c r="K120" i="30"/>
  <c r="K119" i="30"/>
  <c r="K118" i="30"/>
  <c r="K117" i="30"/>
  <c r="K116" i="30"/>
  <c r="K115" i="30"/>
  <c r="K114" i="30"/>
  <c r="K113" i="30"/>
  <c r="K112" i="30"/>
  <c r="K111" i="30"/>
  <c r="K110" i="30"/>
  <c r="K109" i="30"/>
  <c r="K108" i="30"/>
  <c r="K107" i="30"/>
  <c r="K106" i="30"/>
  <c r="K105" i="30"/>
  <c r="K104" i="30"/>
  <c r="K103" i="30"/>
  <c r="K102" i="30"/>
  <c r="K101" i="30"/>
  <c r="K100" i="30"/>
  <c r="K99" i="30"/>
  <c r="K98" i="30"/>
  <c r="K97" i="30"/>
  <c r="K96" i="30"/>
  <c r="K95" i="30"/>
  <c r="K94" i="30"/>
  <c r="K93" i="30"/>
  <c r="K92" i="30"/>
  <c r="K91" i="30"/>
  <c r="K90" i="30"/>
  <c r="K89" i="30"/>
  <c r="K88" i="30"/>
  <c r="K87" i="30"/>
  <c r="K86" i="30"/>
  <c r="K85" i="30"/>
  <c r="K84" i="30"/>
  <c r="K83" i="30"/>
  <c r="K82" i="30"/>
  <c r="K81" i="30"/>
  <c r="K80" i="30"/>
  <c r="K79" i="30"/>
  <c r="K78" i="30"/>
  <c r="K77" i="30"/>
  <c r="K76" i="30"/>
  <c r="K75" i="30"/>
  <c r="K74" i="30"/>
  <c r="K73" i="30"/>
  <c r="K72" i="30"/>
  <c r="K71" i="30"/>
  <c r="K70" i="30"/>
  <c r="K69" i="30"/>
  <c r="K68" i="30"/>
  <c r="K67" i="30"/>
  <c r="K66" i="30"/>
  <c r="K65" i="30"/>
  <c r="K64" i="30"/>
  <c r="K63" i="30"/>
  <c r="K62" i="30"/>
  <c r="K61" i="30"/>
  <c r="K60" i="30"/>
  <c r="K59" i="30"/>
  <c r="K58" i="30"/>
  <c r="K57" i="30"/>
  <c r="K56" i="30"/>
  <c r="K55" i="30"/>
  <c r="K54" i="30"/>
  <c r="K53" i="30"/>
  <c r="K52" i="30"/>
  <c r="K51" i="30"/>
  <c r="K50" i="30"/>
  <c r="K49" i="30"/>
  <c r="K48" i="30"/>
  <c r="K47" i="30"/>
  <c r="K46" i="30"/>
  <c r="K45" i="30"/>
  <c r="K44" i="30"/>
  <c r="K43" i="30"/>
  <c r="K42" i="30"/>
  <c r="K41" i="30"/>
  <c r="K40" i="30"/>
  <c r="K39" i="30"/>
  <c r="K38" i="30"/>
  <c r="K37" i="30"/>
  <c r="K36" i="30"/>
  <c r="K35" i="30"/>
  <c r="K34" i="30"/>
  <c r="K33" i="30"/>
  <c r="K32" i="30"/>
  <c r="K31" i="30"/>
  <c r="K30" i="30"/>
  <c r="K29" i="30"/>
  <c r="K28" i="30"/>
  <c r="K27" i="30"/>
  <c r="K26" i="30"/>
  <c r="K25" i="30"/>
  <c r="K24" i="30"/>
  <c r="K23" i="30"/>
  <c r="K22" i="30"/>
  <c r="K21" i="30"/>
  <c r="K20" i="30"/>
  <c r="K19" i="30"/>
  <c r="K18" i="30"/>
  <c r="K17" i="30"/>
  <c r="K16" i="30"/>
  <c r="K15" i="30"/>
  <c r="K14" i="30"/>
  <c r="K13" i="30"/>
  <c r="K12" i="30"/>
  <c r="K11" i="30"/>
  <c r="K10" i="30"/>
  <c r="K9" i="30"/>
  <c r="K8" i="30"/>
  <c r="K7" i="30"/>
  <c r="K6" i="30"/>
  <c r="K5" i="30"/>
  <c r="K4" i="30"/>
  <c r="K3" i="30"/>
  <c r="C22" i="31"/>
  <c r="C23" i="31" s="1"/>
  <c r="J1" i="30"/>
  <c r="K1" i="30"/>
  <c r="N24" i="30"/>
  <c r="N25" i="30"/>
  <c r="N26" i="30"/>
  <c r="N27" i="30"/>
  <c r="N28" i="30"/>
  <c r="N29" i="30"/>
  <c r="N30" i="30"/>
  <c r="N31" i="30"/>
  <c r="N32" i="30"/>
  <c r="N33" i="30"/>
  <c r="N34" i="30"/>
  <c r="N35" i="30"/>
  <c r="N36" i="30"/>
  <c r="N37" i="30"/>
  <c r="N38" i="30"/>
  <c r="N39" i="30"/>
  <c r="N40" i="30"/>
  <c r="N41" i="30"/>
  <c r="N42" i="30"/>
  <c r="N43" i="30"/>
  <c r="N44" i="30"/>
  <c r="N45" i="30"/>
  <c r="N46" i="30"/>
  <c r="N47" i="30"/>
  <c r="N48" i="30"/>
  <c r="N49" i="30"/>
  <c r="N50" i="30"/>
  <c r="N51" i="30"/>
  <c r="N52" i="30"/>
  <c r="N53" i="30"/>
  <c r="N54" i="30"/>
  <c r="N55" i="30"/>
  <c r="N56" i="30"/>
  <c r="N57" i="30"/>
  <c r="N58" i="30"/>
  <c r="N59" i="30"/>
  <c r="N60" i="30"/>
  <c r="N61" i="30"/>
  <c r="N62" i="30"/>
  <c r="N63" i="30"/>
  <c r="N64" i="30"/>
  <c r="N65" i="30"/>
  <c r="N66" i="30"/>
  <c r="N67" i="30"/>
  <c r="N68" i="30"/>
  <c r="N69" i="30"/>
  <c r="N70" i="30"/>
  <c r="N71" i="30"/>
  <c r="N72" i="30"/>
  <c r="N73" i="30"/>
  <c r="N74" i="30"/>
  <c r="N75" i="30"/>
  <c r="N76" i="30"/>
  <c r="N77" i="30"/>
  <c r="N78" i="30"/>
  <c r="N79" i="30"/>
  <c r="N80" i="30"/>
  <c r="N81" i="30"/>
  <c r="N82" i="30"/>
  <c r="N83" i="30"/>
  <c r="N84" i="30"/>
  <c r="N85" i="30"/>
  <c r="N86" i="30"/>
  <c r="N87" i="30"/>
  <c r="N88" i="30"/>
  <c r="N89" i="30"/>
  <c r="N90" i="30"/>
  <c r="N91" i="30"/>
  <c r="N92" i="30"/>
  <c r="N93" i="30"/>
  <c r="N94" i="30"/>
  <c r="N95" i="30"/>
  <c r="N96" i="30"/>
  <c r="N97" i="30"/>
  <c r="N98" i="30"/>
  <c r="N99" i="30"/>
  <c r="N100" i="30"/>
  <c r="N101" i="30"/>
  <c r="N102" i="30"/>
  <c r="N103" i="30"/>
  <c r="N104" i="30"/>
  <c r="N105" i="30"/>
  <c r="N106" i="30"/>
  <c r="N107" i="30"/>
  <c r="N108" i="30"/>
  <c r="N109" i="30"/>
  <c r="N110" i="30"/>
  <c r="N111" i="30"/>
  <c r="N112" i="30"/>
  <c r="N113" i="30"/>
  <c r="N114" i="30"/>
  <c r="N115" i="30"/>
  <c r="N116" i="30"/>
  <c r="N117" i="30"/>
  <c r="N118" i="30"/>
  <c r="N119" i="30"/>
  <c r="N120" i="30"/>
  <c r="N121" i="30"/>
  <c r="N122" i="30"/>
  <c r="N123" i="30"/>
  <c r="N124" i="30"/>
  <c r="N125" i="30"/>
  <c r="N126" i="30"/>
  <c r="N127" i="30"/>
  <c r="N128" i="30"/>
  <c r="N129" i="30"/>
  <c r="N130" i="30"/>
  <c r="N131" i="30"/>
  <c r="N132" i="30"/>
  <c r="N133" i="30"/>
  <c r="N134" i="30"/>
  <c r="N135" i="30"/>
  <c r="N136" i="30"/>
  <c r="N137" i="30"/>
  <c r="N138" i="30"/>
  <c r="N139" i="30"/>
  <c r="N140" i="30"/>
  <c r="N141" i="30"/>
  <c r="N142" i="30"/>
  <c r="N143" i="30"/>
  <c r="N144" i="30"/>
  <c r="N145" i="30"/>
  <c r="N146" i="30"/>
  <c r="N147" i="30"/>
  <c r="N148" i="30"/>
  <c r="N149" i="30"/>
  <c r="N150" i="30"/>
  <c r="N151" i="30"/>
  <c r="N152" i="30"/>
  <c r="N153" i="30"/>
  <c r="N154" i="30"/>
  <c r="N155" i="30"/>
  <c r="N156" i="30"/>
  <c r="N157" i="30"/>
  <c r="N158" i="30"/>
  <c r="N159" i="30"/>
  <c r="N160" i="30"/>
  <c r="N161" i="30"/>
  <c r="N162" i="30"/>
  <c r="N163" i="30"/>
  <c r="N164" i="30"/>
  <c r="N165" i="30"/>
  <c r="N166" i="30"/>
  <c r="N167" i="30"/>
  <c r="N168" i="30"/>
  <c r="N169" i="30"/>
  <c r="N170" i="30"/>
  <c r="N171" i="30"/>
  <c r="N172" i="30"/>
  <c r="N173" i="30"/>
  <c r="N174" i="30"/>
  <c r="N175" i="30"/>
  <c r="N176" i="30"/>
  <c r="N177" i="30"/>
  <c r="N178" i="30"/>
  <c r="N179" i="30"/>
  <c r="N180" i="30"/>
  <c r="N181" i="30"/>
  <c r="N182" i="30"/>
  <c r="N183" i="30"/>
  <c r="N184" i="30"/>
  <c r="N185" i="30"/>
  <c r="N186" i="30"/>
  <c r="N187" i="30"/>
  <c r="N188" i="30"/>
  <c r="N189" i="30"/>
  <c r="N190" i="30"/>
  <c r="N191" i="30"/>
  <c r="N192" i="30"/>
  <c r="N193" i="30"/>
  <c r="N194" i="30"/>
  <c r="N195" i="30"/>
  <c r="N196" i="30"/>
  <c r="N197" i="30"/>
  <c r="N198" i="30"/>
  <c r="N199" i="30"/>
  <c r="N200" i="30"/>
  <c r="N201" i="30"/>
  <c r="N202" i="30"/>
  <c r="N203" i="30"/>
  <c r="N204" i="30"/>
  <c r="N205" i="30"/>
  <c r="N206" i="30"/>
  <c r="N207" i="30"/>
  <c r="N208" i="30"/>
  <c r="N209" i="30"/>
  <c r="N210" i="30"/>
  <c r="N211" i="30"/>
  <c r="N212" i="30"/>
  <c r="N213" i="30"/>
  <c r="N214" i="30"/>
  <c r="N215" i="30"/>
  <c r="N216" i="30"/>
  <c r="N217" i="30"/>
  <c r="N218" i="30"/>
  <c r="N219" i="30"/>
  <c r="N220" i="30"/>
  <c r="N221" i="30"/>
  <c r="N222" i="30"/>
  <c r="N223" i="30"/>
  <c r="N224" i="30"/>
  <c r="N225" i="30"/>
  <c r="N226" i="30"/>
  <c r="N227" i="30"/>
  <c r="N228" i="30"/>
  <c r="N229" i="30"/>
  <c r="N230" i="30"/>
  <c r="N231" i="30"/>
  <c r="N232" i="30"/>
  <c r="N233" i="30"/>
  <c r="N234" i="30"/>
  <c r="N235" i="30"/>
  <c r="N236" i="30"/>
  <c r="N237" i="30"/>
  <c r="N238" i="30"/>
  <c r="N239" i="30"/>
  <c r="N240" i="30"/>
  <c r="N241" i="30"/>
  <c r="N242" i="30"/>
  <c r="N243" i="30"/>
  <c r="N244" i="30"/>
  <c r="N245" i="30"/>
  <c r="N246" i="30"/>
  <c r="N247" i="30"/>
  <c r="N248" i="30"/>
  <c r="N249" i="30"/>
  <c r="N250" i="30"/>
  <c r="N251" i="30"/>
  <c r="N252" i="30"/>
  <c r="N253" i="30"/>
  <c r="N254" i="30"/>
  <c r="N255" i="30"/>
  <c r="N256" i="30"/>
  <c r="N257" i="30"/>
  <c r="N258" i="30"/>
  <c r="N259" i="30"/>
  <c r="N260" i="30"/>
  <c r="N261" i="30"/>
  <c r="N262" i="30"/>
  <c r="N263" i="30"/>
  <c r="N264" i="30"/>
  <c r="N265" i="30"/>
  <c r="N266" i="30"/>
  <c r="N267" i="30"/>
  <c r="N268" i="30"/>
  <c r="N269" i="30"/>
  <c r="N270" i="30"/>
  <c r="N271" i="30"/>
  <c r="N272" i="30"/>
  <c r="N273" i="30"/>
  <c r="N274" i="30"/>
  <c r="N275" i="30"/>
  <c r="N276" i="30"/>
  <c r="N277" i="30"/>
  <c r="N278" i="30"/>
  <c r="N279" i="30"/>
  <c r="N280" i="30"/>
  <c r="N281" i="30"/>
  <c r="N282" i="30"/>
  <c r="N283" i="30"/>
  <c r="N284" i="30"/>
  <c r="N285" i="30"/>
  <c r="N286" i="30"/>
  <c r="N287" i="30"/>
  <c r="N288" i="30"/>
  <c r="N289" i="30"/>
  <c r="N290" i="30"/>
  <c r="N291" i="30"/>
  <c r="N292" i="30"/>
  <c r="N293" i="30"/>
  <c r="N294" i="30"/>
  <c r="N295" i="30"/>
  <c r="N296" i="30"/>
  <c r="N297" i="30"/>
  <c r="N298" i="30"/>
  <c r="N299" i="30"/>
  <c r="N300" i="30"/>
  <c r="N301" i="30"/>
  <c r="N302" i="30"/>
  <c r="N303" i="30"/>
  <c r="N304" i="30"/>
  <c r="N305" i="30"/>
  <c r="N306" i="30"/>
  <c r="N307" i="30"/>
  <c r="N308" i="30"/>
  <c r="N309" i="30"/>
  <c r="N310" i="30"/>
  <c r="N311" i="30"/>
  <c r="N312" i="30"/>
  <c r="N313" i="30"/>
  <c r="N314" i="30"/>
  <c r="N315" i="30"/>
  <c r="N316" i="30"/>
  <c r="N317" i="30"/>
  <c r="N318" i="30"/>
  <c r="N319" i="30"/>
  <c r="N320" i="30"/>
  <c r="N321" i="30"/>
  <c r="N322" i="30"/>
  <c r="N323" i="30"/>
  <c r="N324" i="30"/>
  <c r="N325" i="30"/>
  <c r="N326" i="30"/>
  <c r="N327" i="30"/>
  <c r="N328" i="30"/>
  <c r="N329" i="30"/>
  <c r="N330" i="30"/>
  <c r="N331" i="30"/>
  <c r="N332" i="30"/>
  <c r="N333" i="30"/>
  <c r="N334" i="30"/>
  <c r="N335" i="30"/>
  <c r="N336" i="30"/>
  <c r="N337" i="30"/>
  <c r="N338" i="30"/>
  <c r="N339" i="30"/>
  <c r="N340" i="30"/>
  <c r="N341" i="30"/>
  <c r="N342" i="30"/>
  <c r="N343" i="30"/>
  <c r="N344" i="30"/>
  <c r="N345" i="30"/>
  <c r="N346" i="30"/>
  <c r="N347" i="30"/>
  <c r="N348" i="30"/>
  <c r="N349" i="30"/>
  <c r="N350" i="30"/>
  <c r="N351" i="30"/>
  <c r="N352" i="30"/>
  <c r="N353" i="30"/>
  <c r="N354" i="30"/>
  <c r="N355" i="30"/>
  <c r="N356" i="30"/>
  <c r="N357" i="30"/>
  <c r="N358" i="30"/>
  <c r="N359" i="30"/>
  <c r="N360" i="30"/>
  <c r="N361" i="30"/>
  <c r="N362" i="30"/>
  <c r="N363" i="30"/>
  <c r="N364" i="30"/>
  <c r="N365" i="30"/>
  <c r="N366" i="30"/>
  <c r="N367" i="30"/>
  <c r="N368" i="30"/>
  <c r="N369" i="30"/>
  <c r="N370" i="30"/>
  <c r="N371" i="30"/>
  <c r="N372" i="30"/>
  <c r="N373" i="30"/>
  <c r="N374" i="30"/>
  <c r="N375" i="30"/>
  <c r="N376" i="30"/>
  <c r="N377" i="30"/>
  <c r="N378" i="30"/>
  <c r="N379" i="30"/>
  <c r="N380" i="30"/>
  <c r="N381" i="30"/>
  <c r="N382" i="30"/>
  <c r="N383" i="30"/>
  <c r="N384" i="30"/>
  <c r="N385" i="30"/>
  <c r="N386" i="30"/>
  <c r="N387" i="30"/>
  <c r="N388" i="30"/>
  <c r="N389" i="30"/>
  <c r="N390" i="30"/>
  <c r="N391" i="30"/>
  <c r="N392" i="30"/>
  <c r="N393" i="30"/>
  <c r="N394" i="30"/>
  <c r="N395" i="30"/>
  <c r="N396" i="30"/>
  <c r="N397" i="30"/>
  <c r="N398" i="30"/>
  <c r="N399" i="30"/>
  <c r="N400" i="30"/>
  <c r="N401" i="30"/>
  <c r="N402" i="30"/>
  <c r="N403" i="30"/>
  <c r="N404" i="30"/>
  <c r="N405" i="30"/>
  <c r="N406" i="30"/>
  <c r="N407" i="30"/>
  <c r="N408" i="30"/>
  <c r="N409" i="30"/>
  <c r="N410" i="30"/>
  <c r="N411" i="30"/>
  <c r="N412" i="30"/>
  <c r="N413" i="30"/>
  <c r="N414" i="30"/>
  <c r="N415" i="30"/>
  <c r="N416" i="30"/>
  <c r="N417" i="30"/>
  <c r="N418" i="30"/>
  <c r="N419" i="30"/>
  <c r="N420" i="30"/>
  <c r="N421" i="30"/>
  <c r="N422" i="30"/>
  <c r="N423" i="30"/>
  <c r="N424" i="30"/>
  <c r="N425" i="30"/>
  <c r="N426" i="30"/>
  <c r="N427" i="30"/>
  <c r="N428" i="30"/>
  <c r="N429" i="30"/>
  <c r="N430" i="30"/>
  <c r="N431" i="30"/>
  <c r="N432" i="30"/>
  <c r="N433" i="30"/>
  <c r="N434" i="30"/>
  <c r="N435" i="30"/>
  <c r="N436" i="30"/>
  <c r="N437" i="30"/>
  <c r="N438" i="30"/>
  <c r="N439" i="30"/>
  <c r="N440" i="30"/>
  <c r="N441" i="30"/>
  <c r="N442" i="30"/>
  <c r="N443" i="30"/>
  <c r="N444" i="30"/>
  <c r="N445" i="30"/>
  <c r="N446" i="30"/>
  <c r="N447" i="30"/>
  <c r="N448" i="30"/>
  <c r="N449" i="30"/>
  <c r="N450" i="30"/>
  <c r="N451" i="30"/>
  <c r="N452" i="30"/>
  <c r="N453" i="30"/>
  <c r="N454" i="30"/>
  <c r="N455" i="30"/>
  <c r="N456" i="30"/>
  <c r="N457" i="30"/>
  <c r="N458" i="30"/>
  <c r="N459" i="30"/>
  <c r="N460" i="30"/>
  <c r="N461" i="30"/>
  <c r="N462" i="30"/>
  <c r="N463" i="30"/>
  <c r="N464" i="30"/>
  <c r="N465" i="30"/>
  <c r="N466" i="30"/>
  <c r="N467" i="30"/>
  <c r="N468" i="30"/>
  <c r="N469" i="30"/>
  <c r="N470" i="30"/>
  <c r="N471" i="30"/>
  <c r="N472" i="30"/>
  <c r="N473" i="30"/>
  <c r="N474" i="30"/>
  <c r="N475" i="30"/>
  <c r="N476" i="30"/>
  <c r="N477" i="30"/>
  <c r="N478" i="30"/>
  <c r="N479" i="30"/>
  <c r="N480" i="30"/>
  <c r="N481" i="30"/>
  <c r="N482" i="30"/>
  <c r="N483" i="30"/>
  <c r="N484" i="30"/>
  <c r="N485" i="30"/>
  <c r="N486" i="30"/>
  <c r="N487" i="30"/>
  <c r="N488" i="30"/>
  <c r="N489" i="30"/>
  <c r="N490" i="30"/>
  <c r="N491" i="30"/>
  <c r="N492" i="30"/>
  <c r="N493" i="30"/>
  <c r="N494" i="30"/>
  <c r="N495" i="30"/>
  <c r="N496" i="30"/>
  <c r="N497" i="30"/>
  <c r="N498" i="30"/>
  <c r="N499" i="30"/>
  <c r="N500" i="30"/>
  <c r="N501" i="30"/>
  <c r="N502" i="30"/>
  <c r="N503" i="30"/>
  <c r="N504" i="30"/>
  <c r="N505" i="30"/>
  <c r="N506" i="30"/>
  <c r="N507" i="30"/>
  <c r="N508" i="30"/>
  <c r="N509" i="30"/>
  <c r="N510" i="30"/>
  <c r="N511" i="30"/>
  <c r="N512" i="30"/>
  <c r="N513" i="30"/>
  <c r="N514" i="30"/>
  <c r="N515" i="30"/>
  <c r="N516" i="30"/>
  <c r="N517" i="30"/>
  <c r="N518" i="30"/>
  <c r="N519" i="30"/>
  <c r="N520" i="30"/>
  <c r="N521" i="30"/>
  <c r="N522" i="30"/>
  <c r="N523" i="30"/>
  <c r="N524" i="30"/>
  <c r="N525" i="30"/>
  <c r="N526" i="30"/>
  <c r="N527" i="30"/>
  <c r="N528" i="30"/>
  <c r="N529" i="30"/>
  <c r="N530" i="30"/>
  <c r="N531" i="30"/>
  <c r="N532" i="30"/>
  <c r="N533" i="30"/>
  <c r="N534" i="30"/>
  <c r="N535" i="30"/>
  <c r="N536" i="30"/>
  <c r="N537" i="30"/>
  <c r="N538" i="30"/>
  <c r="N539" i="30"/>
  <c r="N540" i="30"/>
  <c r="N541" i="30"/>
  <c r="N542" i="30"/>
  <c r="N543" i="30"/>
  <c r="N544" i="30"/>
  <c r="N545" i="30"/>
  <c r="N546" i="30"/>
  <c r="N547" i="30"/>
  <c r="N548" i="30"/>
  <c r="N549" i="30"/>
  <c r="N550" i="30"/>
  <c r="N551" i="30"/>
  <c r="N552" i="30"/>
  <c r="N553" i="30"/>
  <c r="N554" i="30"/>
  <c r="N555" i="30"/>
  <c r="N556" i="30"/>
  <c r="N557" i="30"/>
  <c r="N558" i="30"/>
  <c r="N559" i="30"/>
  <c r="N560" i="30"/>
  <c r="N561" i="30"/>
  <c r="N562" i="30"/>
  <c r="N563" i="30"/>
  <c r="N564" i="30"/>
  <c r="N565" i="30"/>
  <c r="N566" i="30"/>
  <c r="N567" i="30"/>
  <c r="N568" i="30"/>
  <c r="N569" i="30"/>
  <c r="N570" i="30"/>
  <c r="N571" i="30"/>
  <c r="N572" i="30"/>
  <c r="N573" i="30"/>
  <c r="N574" i="30"/>
  <c r="N575" i="30"/>
  <c r="N576" i="30"/>
  <c r="N577" i="30"/>
  <c r="N578" i="30"/>
  <c r="N579" i="30"/>
  <c r="N580" i="30"/>
  <c r="N581" i="30"/>
  <c r="N582" i="30"/>
  <c r="N583" i="30"/>
  <c r="N584" i="30"/>
  <c r="N585" i="30"/>
  <c r="N586" i="30"/>
  <c r="N587" i="30"/>
  <c r="N588" i="30"/>
  <c r="N589" i="30"/>
  <c r="N590" i="30"/>
  <c r="N591" i="30"/>
  <c r="N592" i="30"/>
  <c r="N593" i="30"/>
  <c r="N594" i="30"/>
  <c r="N595" i="30"/>
  <c r="N596" i="30"/>
  <c r="N597" i="30"/>
  <c r="N598" i="30"/>
  <c r="N599" i="30"/>
  <c r="N600" i="30"/>
  <c r="N601" i="30"/>
  <c r="N602" i="30"/>
  <c r="N603" i="30"/>
  <c r="N604" i="30"/>
  <c r="N605" i="30"/>
  <c r="N606" i="30"/>
  <c r="N607" i="30"/>
  <c r="N608" i="30"/>
  <c r="N609" i="30"/>
  <c r="N613" i="30"/>
  <c r="N614" i="30"/>
  <c r="N615" i="30"/>
  <c r="N616" i="30"/>
  <c r="N617" i="30"/>
  <c r="N618" i="30"/>
  <c r="N16" i="30"/>
  <c r="N17" i="30"/>
  <c r="N18" i="30"/>
  <c r="N19" i="30"/>
  <c r="N20" i="30"/>
  <c r="N21" i="30"/>
  <c r="N22" i="30"/>
  <c r="N23" i="30"/>
  <c r="N15" i="30"/>
  <c r="N14" i="30"/>
  <c r="AC35" i="39" l="1"/>
  <c r="AC23" i="39"/>
  <c r="AC25" i="39"/>
  <c r="AC37" i="39"/>
  <c r="AC34" i="39"/>
  <c r="AC36" i="39"/>
  <c r="AC16" i="39"/>
  <c r="AC24" i="39"/>
  <c r="AC30" i="39"/>
  <c r="AA37" i="39"/>
  <c r="AA39" i="39"/>
  <c r="AC29" i="39"/>
  <c r="AA31" i="39"/>
  <c r="AA25" i="39"/>
  <c r="AA27" i="39"/>
  <c r="U18" i="39"/>
  <c r="I18" i="39"/>
  <c r="V18" i="39"/>
  <c r="J18" i="39"/>
  <c r="U7" i="39"/>
  <c r="U13" i="39"/>
  <c r="V7" i="39"/>
  <c r="V13" i="39"/>
  <c r="I7" i="39"/>
  <c r="I13" i="39"/>
  <c r="J7" i="39"/>
  <c r="J13" i="39"/>
  <c r="I36" i="38"/>
  <c r="I34" i="38"/>
  <c r="I22" i="38"/>
  <c r="I35" i="38"/>
  <c r="T19" i="38"/>
  <c r="I21" i="38"/>
  <c r="I11" i="38"/>
  <c r="I12" i="38"/>
  <c r="I9" i="38"/>
  <c r="I10" i="38"/>
  <c r="I7" i="38"/>
  <c r="I8" i="38"/>
  <c r="T15" i="38"/>
  <c r="T16" i="38"/>
  <c r="T13" i="38"/>
  <c r="T14" i="38"/>
  <c r="G23" i="31"/>
  <c r="E23" i="31"/>
  <c r="C24" i="31"/>
  <c r="AC15" i="39"/>
  <c r="AA23" i="39"/>
  <c r="AC28" i="39"/>
  <c r="AC33" i="39"/>
  <c r="AA35" i="39"/>
  <c r="AC40" i="39"/>
  <c r="E22" i="31"/>
  <c r="E25" i="31" s="1"/>
  <c r="G22" i="31"/>
  <c r="AC32" i="39"/>
  <c r="AA41" i="39"/>
  <c r="AA45" i="39"/>
  <c r="AC27" i="39"/>
  <c r="AA29" i="39"/>
  <c r="AC39" i="39"/>
  <c r="AA15" i="39"/>
  <c r="AC26" i="39"/>
  <c r="AC31" i="39"/>
  <c r="AA33" i="39"/>
  <c r="AC38" i="39"/>
  <c r="AA43" i="39"/>
  <c r="AC22" i="39"/>
  <c r="AC21" i="39"/>
  <c r="AC11" i="39"/>
  <c r="AC17" i="39"/>
  <c r="AC20" i="39"/>
  <c r="AC10" i="39"/>
  <c r="AA21" i="39"/>
  <c r="AA13" i="39"/>
  <c r="AC19" i="39"/>
  <c r="AC7" i="39"/>
  <c r="AC8" i="39"/>
  <c r="AC12" i="39"/>
  <c r="AC13" i="39"/>
  <c r="AC18" i="39"/>
  <c r="AC9" i="39"/>
  <c r="AC14" i="39"/>
  <c r="AB7" i="39"/>
  <c r="AA11" i="39"/>
  <c r="AA19" i="39"/>
  <c r="AA9" i="39"/>
  <c r="AA17" i="39"/>
  <c r="AA8" i="39"/>
  <c r="AA10" i="39"/>
  <c r="AA12" i="39"/>
  <c r="AA14" i="39"/>
  <c r="AA16" i="39"/>
  <c r="AA18" i="39"/>
  <c r="AA20" i="39"/>
  <c r="AA22" i="39"/>
  <c r="AA24" i="39"/>
  <c r="AA26" i="39"/>
  <c r="AA28" i="39"/>
  <c r="AA30" i="39"/>
  <c r="AA32" i="39"/>
  <c r="AA34" i="39"/>
  <c r="AA36" i="39"/>
  <c r="AA38" i="39"/>
  <c r="AA40" i="39"/>
  <c r="AA42" i="39"/>
  <c r="AA44" i="39"/>
  <c r="AA46" i="39"/>
  <c r="N31" i="46"/>
  <c r="N30" i="46"/>
  <c r="N29" i="46"/>
  <c r="N28" i="46"/>
  <c r="N27" i="46"/>
  <c r="N26" i="46"/>
  <c r="N25" i="46"/>
  <c r="N24" i="46"/>
  <c r="N23" i="46"/>
  <c r="N22" i="46"/>
  <c r="N21" i="46"/>
  <c r="N20" i="46"/>
  <c r="N19" i="46"/>
  <c r="N18" i="46"/>
  <c r="N17" i="46"/>
  <c r="N16" i="46"/>
  <c r="N15" i="46"/>
  <c r="N14" i="46"/>
  <c r="N13" i="46"/>
  <c r="N12" i="46"/>
  <c r="N11" i="46"/>
  <c r="N10" i="46"/>
  <c r="N9" i="46"/>
  <c r="N8" i="46"/>
  <c r="N7" i="46"/>
  <c r="C34" i="46"/>
  <c r="C33" i="46"/>
  <c r="C32" i="46"/>
  <c r="C31" i="46"/>
  <c r="C30" i="46"/>
  <c r="C29" i="46"/>
  <c r="C28" i="46"/>
  <c r="C27" i="46"/>
  <c r="C26" i="46"/>
  <c r="C25" i="46"/>
  <c r="C24" i="46"/>
  <c r="C23" i="46"/>
  <c r="C22" i="46"/>
  <c r="C21" i="46"/>
  <c r="C20" i="46"/>
  <c r="C19" i="46"/>
  <c r="C18" i="46"/>
  <c r="C17" i="46"/>
  <c r="C16" i="46"/>
  <c r="C15" i="46"/>
  <c r="C14" i="46"/>
  <c r="C13" i="46"/>
  <c r="C12" i="46"/>
  <c r="C11" i="46"/>
  <c r="C10" i="46"/>
  <c r="C9" i="46"/>
  <c r="C8" i="46"/>
  <c r="C7" i="46"/>
  <c r="G24" i="31" l="1"/>
  <c r="G25" i="31" s="1"/>
  <c r="E24" i="31"/>
  <c r="N29" i="38"/>
  <c r="N31" i="38"/>
  <c r="C34" i="38"/>
  <c r="N25" i="37"/>
  <c r="C28" i="37"/>
  <c r="W16" i="43" l="1"/>
  <c r="W15" i="43"/>
  <c r="W14" i="43"/>
  <c r="W13" i="43"/>
  <c r="Y13" i="50" l="1"/>
  <c r="X13" i="50"/>
  <c r="W13" i="50"/>
  <c r="V13" i="50"/>
  <c r="U13" i="50"/>
  <c r="T13" i="50"/>
  <c r="S13" i="50"/>
  <c r="R13" i="50"/>
  <c r="N1" i="50"/>
  <c r="P13" i="50" s="1"/>
  <c r="G41" i="50"/>
  <c r="F41" i="50"/>
  <c r="E41" i="50"/>
  <c r="D41" i="50"/>
  <c r="C41" i="50"/>
  <c r="G40" i="50"/>
  <c r="F40" i="50"/>
  <c r="E40" i="50"/>
  <c r="D40" i="50"/>
  <c r="C40" i="50"/>
  <c r="G39" i="50"/>
  <c r="F39" i="50"/>
  <c r="E39" i="50"/>
  <c r="D39" i="50"/>
  <c r="C39" i="50"/>
  <c r="G38" i="50"/>
  <c r="F38" i="50"/>
  <c r="E38" i="50"/>
  <c r="D38" i="50"/>
  <c r="C38" i="50"/>
  <c r="G37" i="50"/>
  <c r="F37" i="50"/>
  <c r="E37" i="50"/>
  <c r="D37" i="50"/>
  <c r="C37" i="50"/>
  <c r="G36" i="50"/>
  <c r="F36" i="50"/>
  <c r="E36" i="50"/>
  <c r="D36" i="50"/>
  <c r="C36" i="50"/>
  <c r="G35" i="50"/>
  <c r="F35" i="50"/>
  <c r="E35" i="50"/>
  <c r="D35" i="50"/>
  <c r="C35" i="50"/>
  <c r="G34" i="50"/>
  <c r="F34" i="50"/>
  <c r="E34" i="50"/>
  <c r="D34" i="50"/>
  <c r="C34" i="50"/>
  <c r="G33" i="50"/>
  <c r="F33" i="50"/>
  <c r="E33" i="50"/>
  <c r="D33" i="50"/>
  <c r="C33" i="50"/>
  <c r="G32" i="50"/>
  <c r="F32" i="50"/>
  <c r="E32" i="50"/>
  <c r="D32" i="50"/>
  <c r="C32" i="50"/>
  <c r="G31" i="50"/>
  <c r="F31" i="50"/>
  <c r="E31" i="50"/>
  <c r="D31" i="50"/>
  <c r="C31" i="50"/>
  <c r="G30" i="50"/>
  <c r="F30" i="50"/>
  <c r="E30" i="50"/>
  <c r="D30" i="50"/>
  <c r="C30" i="50"/>
  <c r="G29" i="50"/>
  <c r="F29" i="50"/>
  <c r="E29" i="50"/>
  <c r="D29" i="50"/>
  <c r="C29" i="50"/>
  <c r="G28" i="50"/>
  <c r="F28" i="50"/>
  <c r="E28" i="50"/>
  <c r="D28" i="50"/>
  <c r="C28" i="50"/>
  <c r="G27" i="50"/>
  <c r="F27" i="50"/>
  <c r="E27" i="50"/>
  <c r="D27" i="50"/>
  <c r="C27" i="50"/>
  <c r="G26" i="50"/>
  <c r="F26" i="50"/>
  <c r="E26" i="50"/>
  <c r="D26" i="50"/>
  <c r="C26" i="50"/>
  <c r="G25" i="50"/>
  <c r="F25" i="50"/>
  <c r="E25" i="50"/>
  <c r="D25" i="50"/>
  <c r="C25" i="50"/>
  <c r="G24" i="50"/>
  <c r="F24" i="50"/>
  <c r="E24" i="50"/>
  <c r="D24" i="50"/>
  <c r="C24" i="50"/>
  <c r="G23" i="50"/>
  <c r="F23" i="50"/>
  <c r="E23" i="50"/>
  <c r="D23" i="50"/>
  <c r="C23" i="50"/>
  <c r="G22" i="50"/>
  <c r="F22" i="50"/>
  <c r="E22" i="50"/>
  <c r="D22" i="50"/>
  <c r="C22" i="50"/>
  <c r="G21" i="50"/>
  <c r="F21" i="50"/>
  <c r="E21" i="50"/>
  <c r="D21" i="50"/>
  <c r="C21" i="50"/>
  <c r="G20" i="50"/>
  <c r="F20" i="50"/>
  <c r="E20" i="50"/>
  <c r="D20" i="50"/>
  <c r="C20" i="50"/>
  <c r="G19" i="50"/>
  <c r="F19" i="50"/>
  <c r="E19" i="50"/>
  <c r="D19" i="50"/>
  <c r="C19" i="50"/>
  <c r="G18" i="50"/>
  <c r="F18" i="50"/>
  <c r="E18" i="50"/>
  <c r="D18" i="50"/>
  <c r="C18" i="50"/>
  <c r="G17" i="50"/>
  <c r="F17" i="50"/>
  <c r="E17" i="50"/>
  <c r="D17" i="50"/>
  <c r="C17" i="50"/>
  <c r="G16" i="50"/>
  <c r="F16" i="50"/>
  <c r="E16" i="50"/>
  <c r="D16" i="50"/>
  <c r="C16" i="50"/>
  <c r="G15" i="50"/>
  <c r="F15" i="50"/>
  <c r="E15" i="50"/>
  <c r="D15" i="50"/>
  <c r="C15" i="50"/>
  <c r="G14" i="50"/>
  <c r="F14" i="50"/>
  <c r="E14" i="50"/>
  <c r="D14" i="50"/>
  <c r="C14" i="50"/>
  <c r="G13" i="50"/>
  <c r="F13" i="50"/>
  <c r="E13" i="50"/>
  <c r="D13" i="50"/>
  <c r="C13" i="50"/>
  <c r="G12" i="50"/>
  <c r="F12" i="50"/>
  <c r="E12" i="50"/>
  <c r="D12" i="50"/>
  <c r="C12" i="50"/>
  <c r="G11" i="50"/>
  <c r="F11" i="50"/>
  <c r="E11" i="50"/>
  <c r="D11" i="50"/>
  <c r="C11" i="50"/>
  <c r="G10" i="50"/>
  <c r="F10" i="50"/>
  <c r="E10" i="50"/>
  <c r="D10" i="50"/>
  <c r="C10" i="50"/>
  <c r="G9" i="50"/>
  <c r="F9" i="50"/>
  <c r="E9" i="50"/>
  <c r="D9" i="50"/>
  <c r="C9" i="50"/>
  <c r="G8" i="50"/>
  <c r="F8" i="50"/>
  <c r="E8" i="50"/>
  <c r="D8" i="50"/>
  <c r="C8" i="50"/>
  <c r="G7" i="50"/>
  <c r="F7" i="50"/>
  <c r="E7" i="50"/>
  <c r="Q13" i="50" s="1"/>
  <c r="D7" i="50"/>
  <c r="C7" i="50"/>
  <c r="G1" i="49"/>
  <c r="H15" i="49"/>
  <c r="H14" i="49"/>
  <c r="H13" i="49"/>
  <c r="H12" i="49"/>
  <c r="H11" i="49"/>
  <c r="H10" i="49"/>
  <c r="H9" i="49"/>
  <c r="H8" i="49"/>
  <c r="J5" i="49"/>
  <c r="E5" i="49"/>
  <c r="C16" i="49"/>
  <c r="C15" i="49"/>
  <c r="C14" i="49"/>
  <c r="C13" i="49"/>
  <c r="C12" i="49"/>
  <c r="C11" i="49"/>
  <c r="C10" i="49"/>
  <c r="C9" i="49"/>
  <c r="C8" i="49"/>
  <c r="B1" i="49"/>
  <c r="W23" i="48"/>
  <c r="W22" i="48"/>
  <c r="Y23" i="48"/>
  <c r="Y22" i="48"/>
  <c r="Y15" i="48"/>
  <c r="Y14" i="48"/>
  <c r="J25" i="48"/>
  <c r="AA15" i="48" s="1"/>
  <c r="J24" i="48"/>
  <c r="AA14" i="48" s="1"/>
  <c r="L22" i="48"/>
  <c r="M15" i="48"/>
  <c r="M14" i="48"/>
  <c r="M13" i="48"/>
  <c r="M12" i="48"/>
  <c r="M11" i="48"/>
  <c r="M10" i="48"/>
  <c r="M9" i="48"/>
  <c r="M8" i="48"/>
  <c r="B16" i="48"/>
  <c r="B15" i="48"/>
  <c r="B14" i="48"/>
  <c r="B13" i="48"/>
  <c r="B12" i="48"/>
  <c r="B11" i="48"/>
  <c r="B10" i="48"/>
  <c r="B9" i="48"/>
  <c r="B8" i="48"/>
  <c r="T1" i="48"/>
  <c r="X15" i="48" s="1"/>
  <c r="X14" i="48" l="1"/>
  <c r="N23" i="47"/>
  <c r="N22" i="47"/>
  <c r="N21" i="47"/>
  <c r="N20" i="47"/>
  <c r="N18" i="47"/>
  <c r="N17" i="47"/>
  <c r="N16" i="47"/>
  <c r="M14" i="44"/>
  <c r="B52" i="46" l="1"/>
  <c r="B50" i="46"/>
  <c r="Z20" i="46" s="1"/>
  <c r="B49" i="46"/>
  <c r="N47" i="46"/>
  <c r="J46" i="46"/>
  <c r="G46" i="46"/>
  <c r="F46" i="46"/>
  <c r="E46" i="46"/>
  <c r="D46" i="46"/>
  <c r="J45" i="46"/>
  <c r="G45" i="46"/>
  <c r="F45" i="46"/>
  <c r="E45" i="46"/>
  <c r="D45" i="46"/>
  <c r="J44" i="46"/>
  <c r="G44" i="46"/>
  <c r="F44" i="46"/>
  <c r="E44" i="46"/>
  <c r="D44" i="46"/>
  <c r="J43" i="46"/>
  <c r="G43" i="46"/>
  <c r="F43" i="46"/>
  <c r="E43" i="46"/>
  <c r="D43" i="46"/>
  <c r="J42" i="46"/>
  <c r="G42" i="46"/>
  <c r="F42" i="46"/>
  <c r="E42" i="46"/>
  <c r="D42" i="46"/>
  <c r="J41" i="46"/>
  <c r="G41" i="46"/>
  <c r="F41" i="46"/>
  <c r="E41" i="46"/>
  <c r="D41" i="46"/>
  <c r="U40" i="46"/>
  <c r="R40" i="46"/>
  <c r="Q40" i="46"/>
  <c r="P40" i="46"/>
  <c r="O40" i="46"/>
  <c r="J40" i="46"/>
  <c r="G40" i="46"/>
  <c r="F40" i="46"/>
  <c r="E40" i="46"/>
  <c r="D40" i="46"/>
  <c r="U39" i="46"/>
  <c r="R39" i="46"/>
  <c r="Q39" i="46"/>
  <c r="P39" i="46"/>
  <c r="O39" i="46"/>
  <c r="J39" i="46"/>
  <c r="G39" i="46"/>
  <c r="F39" i="46"/>
  <c r="E39" i="46"/>
  <c r="D39" i="46"/>
  <c r="U38" i="46"/>
  <c r="R38" i="46"/>
  <c r="Q38" i="46"/>
  <c r="P38" i="46"/>
  <c r="O38" i="46"/>
  <c r="J38" i="46"/>
  <c r="G38" i="46"/>
  <c r="F38" i="46"/>
  <c r="E38" i="46"/>
  <c r="D38" i="46"/>
  <c r="U37" i="46"/>
  <c r="R37" i="46"/>
  <c r="Q37" i="46"/>
  <c r="P37" i="46"/>
  <c r="O37" i="46"/>
  <c r="J37" i="46"/>
  <c r="G37" i="46"/>
  <c r="F37" i="46"/>
  <c r="E37" i="46"/>
  <c r="D37" i="46"/>
  <c r="U36" i="46"/>
  <c r="R36" i="46"/>
  <c r="Q36" i="46"/>
  <c r="P36" i="46"/>
  <c r="O36" i="46"/>
  <c r="J36" i="46"/>
  <c r="G36" i="46"/>
  <c r="F36" i="46"/>
  <c r="E36" i="46"/>
  <c r="D36" i="46"/>
  <c r="U35" i="46"/>
  <c r="R35" i="46"/>
  <c r="Q35" i="46"/>
  <c r="P35" i="46"/>
  <c r="O35" i="46"/>
  <c r="J35" i="46"/>
  <c r="G35" i="46"/>
  <c r="F35" i="46"/>
  <c r="E35" i="46"/>
  <c r="D35" i="46"/>
  <c r="U34" i="46"/>
  <c r="R34" i="46"/>
  <c r="Q34" i="46"/>
  <c r="P34" i="46"/>
  <c r="O34" i="46"/>
  <c r="J34" i="46"/>
  <c r="G34" i="46"/>
  <c r="F34" i="46"/>
  <c r="E34" i="46"/>
  <c r="D34" i="46"/>
  <c r="U33" i="46"/>
  <c r="R33" i="46"/>
  <c r="Q33" i="46"/>
  <c r="P33" i="46"/>
  <c r="O33" i="46"/>
  <c r="J33" i="46"/>
  <c r="G33" i="46"/>
  <c r="F33" i="46"/>
  <c r="E33" i="46"/>
  <c r="D33" i="46"/>
  <c r="U32" i="46"/>
  <c r="R32" i="46"/>
  <c r="Q32" i="46"/>
  <c r="P32" i="46"/>
  <c r="O32" i="46"/>
  <c r="J32" i="46"/>
  <c r="G32" i="46"/>
  <c r="F32" i="46"/>
  <c r="E32" i="46"/>
  <c r="D32" i="46"/>
  <c r="U31" i="46"/>
  <c r="R31" i="46"/>
  <c r="Q31" i="46"/>
  <c r="P31" i="46"/>
  <c r="O31" i="46"/>
  <c r="J31" i="46"/>
  <c r="G31" i="46"/>
  <c r="F31" i="46"/>
  <c r="E31" i="46"/>
  <c r="D31" i="46"/>
  <c r="U30" i="46"/>
  <c r="R30" i="46"/>
  <c r="Q30" i="46"/>
  <c r="P30" i="46"/>
  <c r="O30" i="46"/>
  <c r="J30" i="46"/>
  <c r="G30" i="46"/>
  <c r="F30" i="46"/>
  <c r="E30" i="46"/>
  <c r="D30" i="46"/>
  <c r="U29" i="46"/>
  <c r="R29" i="46"/>
  <c r="Q29" i="46"/>
  <c r="P29" i="46"/>
  <c r="O29" i="46"/>
  <c r="J29" i="46"/>
  <c r="G29" i="46"/>
  <c r="F29" i="46"/>
  <c r="E29" i="46"/>
  <c r="D29" i="46"/>
  <c r="U28" i="46"/>
  <c r="R28" i="46"/>
  <c r="Q28" i="46"/>
  <c r="P28" i="46"/>
  <c r="O28" i="46"/>
  <c r="J28" i="46"/>
  <c r="G28" i="46"/>
  <c r="F28" i="46"/>
  <c r="E28" i="46"/>
  <c r="D28" i="46"/>
  <c r="U27" i="46"/>
  <c r="R27" i="46"/>
  <c r="Q27" i="46"/>
  <c r="P27" i="46"/>
  <c r="O27" i="46"/>
  <c r="J27" i="46"/>
  <c r="G27" i="46"/>
  <c r="F27" i="46"/>
  <c r="E27" i="46"/>
  <c r="D27" i="46"/>
  <c r="U26" i="46"/>
  <c r="R26" i="46"/>
  <c r="Q26" i="46"/>
  <c r="P26" i="46"/>
  <c r="O26" i="46"/>
  <c r="J26" i="46"/>
  <c r="G26" i="46"/>
  <c r="F26" i="46"/>
  <c r="E26" i="46"/>
  <c r="D26" i="46"/>
  <c r="U25" i="46"/>
  <c r="R25" i="46"/>
  <c r="Q25" i="46"/>
  <c r="P25" i="46"/>
  <c r="O25" i="46"/>
  <c r="J25" i="46"/>
  <c r="G25" i="46"/>
  <c r="F25" i="46"/>
  <c r="E25" i="46"/>
  <c r="D25" i="46"/>
  <c r="U24" i="46"/>
  <c r="R24" i="46"/>
  <c r="Q24" i="46"/>
  <c r="P24" i="46"/>
  <c r="O24" i="46"/>
  <c r="J24" i="46"/>
  <c r="G24" i="46"/>
  <c r="F24" i="46"/>
  <c r="E24" i="46"/>
  <c r="D24" i="46"/>
  <c r="U23" i="46"/>
  <c r="R23" i="46"/>
  <c r="Q23" i="46"/>
  <c r="P23" i="46"/>
  <c r="O23" i="46"/>
  <c r="J23" i="46"/>
  <c r="G23" i="46"/>
  <c r="F23" i="46"/>
  <c r="E23" i="46"/>
  <c r="D23" i="46"/>
  <c r="U22" i="46"/>
  <c r="R22" i="46"/>
  <c r="Q22" i="46"/>
  <c r="P22" i="46"/>
  <c r="O22" i="46"/>
  <c r="J22" i="46"/>
  <c r="G22" i="46"/>
  <c r="F22" i="46"/>
  <c r="E22" i="46"/>
  <c r="D22" i="46"/>
  <c r="U21" i="46"/>
  <c r="R21" i="46"/>
  <c r="Q21" i="46"/>
  <c r="P21" i="46"/>
  <c r="O21" i="46"/>
  <c r="J21" i="46"/>
  <c r="G21" i="46"/>
  <c r="F21" i="46"/>
  <c r="E21" i="46"/>
  <c r="D21" i="46"/>
  <c r="AC20" i="46"/>
  <c r="AB20" i="46"/>
  <c r="U20" i="46"/>
  <c r="R20" i="46"/>
  <c r="Q20" i="46"/>
  <c r="P20" i="46"/>
  <c r="O20" i="46"/>
  <c r="J20" i="46"/>
  <c r="G20" i="46"/>
  <c r="F20" i="46"/>
  <c r="E20" i="46"/>
  <c r="D20" i="46"/>
  <c r="U19" i="46"/>
  <c r="R19" i="46"/>
  <c r="Q19" i="46"/>
  <c r="P19" i="46"/>
  <c r="O19" i="46"/>
  <c r="J19" i="46"/>
  <c r="G19" i="46"/>
  <c r="F19" i="46"/>
  <c r="E19" i="46"/>
  <c r="D19" i="46"/>
  <c r="U18" i="46"/>
  <c r="R18" i="46"/>
  <c r="Q18" i="46"/>
  <c r="P18" i="46"/>
  <c r="O18" i="46"/>
  <c r="J18" i="46"/>
  <c r="G18" i="46"/>
  <c r="F18" i="46"/>
  <c r="E18" i="46"/>
  <c r="D18" i="46"/>
  <c r="U17" i="46"/>
  <c r="R17" i="46"/>
  <c r="Q17" i="46"/>
  <c r="P17" i="46"/>
  <c r="O17" i="46"/>
  <c r="J17" i="46"/>
  <c r="G17" i="46"/>
  <c r="F17" i="46"/>
  <c r="E17" i="46"/>
  <c r="D17" i="46"/>
  <c r="AE16" i="46"/>
  <c r="AD16" i="46"/>
  <c r="AC16" i="46"/>
  <c r="AB16" i="46"/>
  <c r="AA16" i="46"/>
  <c r="Z16" i="46"/>
  <c r="Y16" i="46"/>
  <c r="U16" i="46"/>
  <c r="R16" i="46"/>
  <c r="Q16" i="46"/>
  <c r="P16" i="46"/>
  <c r="O16" i="46"/>
  <c r="J16" i="46"/>
  <c r="G16" i="46"/>
  <c r="F16" i="46"/>
  <c r="E16" i="46"/>
  <c r="D16" i="46"/>
  <c r="AE15" i="46"/>
  <c r="AD15" i="46"/>
  <c r="AC15" i="46"/>
  <c r="AB15" i="46"/>
  <c r="AA15" i="46"/>
  <c r="Z15" i="46"/>
  <c r="Y15" i="46"/>
  <c r="U15" i="46"/>
  <c r="R15" i="46"/>
  <c r="Q15" i="46"/>
  <c r="P15" i="46"/>
  <c r="O15" i="46"/>
  <c r="J15" i="46"/>
  <c r="G15" i="46"/>
  <c r="F15" i="46"/>
  <c r="E15" i="46"/>
  <c r="D15" i="46"/>
  <c r="AE14" i="46"/>
  <c r="AD14" i="46"/>
  <c r="AC14" i="46"/>
  <c r="AB14" i="46"/>
  <c r="AA14" i="46"/>
  <c r="Z14" i="46"/>
  <c r="Y14" i="46"/>
  <c r="U14" i="46"/>
  <c r="R14" i="46"/>
  <c r="Q14" i="46"/>
  <c r="P14" i="46"/>
  <c r="O14" i="46"/>
  <c r="J14" i="46"/>
  <c r="G14" i="46"/>
  <c r="F14" i="46"/>
  <c r="E14" i="46"/>
  <c r="D14" i="46"/>
  <c r="AE13" i="46"/>
  <c r="AD13" i="46"/>
  <c r="AC13" i="46"/>
  <c r="AB13" i="46"/>
  <c r="AA13" i="46"/>
  <c r="Z13" i="46"/>
  <c r="Y13" i="46"/>
  <c r="U13" i="46"/>
  <c r="R13" i="46"/>
  <c r="Q13" i="46"/>
  <c r="X16" i="46" s="1"/>
  <c r="P13" i="46"/>
  <c r="O13" i="46"/>
  <c r="J13" i="46"/>
  <c r="G13" i="46"/>
  <c r="F13" i="46"/>
  <c r="X15" i="46" s="1"/>
  <c r="E13" i="46"/>
  <c r="D13" i="46"/>
  <c r="U12" i="46"/>
  <c r="R12" i="46"/>
  <c r="Q12" i="46"/>
  <c r="P12" i="46"/>
  <c r="O12" i="46"/>
  <c r="J12" i="46"/>
  <c r="G12" i="46"/>
  <c r="F12" i="46"/>
  <c r="E12" i="46"/>
  <c r="D12" i="46"/>
  <c r="U11" i="46"/>
  <c r="R11" i="46"/>
  <c r="Q11" i="46"/>
  <c r="P11" i="46"/>
  <c r="O11" i="46"/>
  <c r="J11" i="46"/>
  <c r="G11" i="46"/>
  <c r="F11" i="46"/>
  <c r="E11" i="46"/>
  <c r="D11" i="46"/>
  <c r="U10" i="46"/>
  <c r="R10" i="46"/>
  <c r="Q10" i="46"/>
  <c r="P10" i="46"/>
  <c r="O10" i="46"/>
  <c r="J10" i="46"/>
  <c r="G10" i="46"/>
  <c r="F10" i="46"/>
  <c r="E10" i="46"/>
  <c r="D10" i="46"/>
  <c r="U9" i="46"/>
  <c r="R9" i="46"/>
  <c r="Q9" i="46"/>
  <c r="P9" i="46"/>
  <c r="O9" i="46"/>
  <c r="J9" i="46"/>
  <c r="G9" i="46"/>
  <c r="F9" i="46"/>
  <c r="E9" i="46"/>
  <c r="D9" i="46"/>
  <c r="U8" i="46"/>
  <c r="R8" i="46"/>
  <c r="Q8" i="46"/>
  <c r="P8" i="46"/>
  <c r="O8" i="46"/>
  <c r="J8" i="46"/>
  <c r="G8" i="46"/>
  <c r="F8" i="46"/>
  <c r="E8" i="46"/>
  <c r="D8" i="46"/>
  <c r="R7" i="46"/>
  <c r="Q7" i="46"/>
  <c r="X14" i="46" s="1"/>
  <c r="P7" i="46"/>
  <c r="O7" i="46"/>
  <c r="G7" i="46"/>
  <c r="F7" i="46"/>
  <c r="X13" i="46" s="1"/>
  <c r="E7" i="46"/>
  <c r="D7" i="46"/>
  <c r="S1" i="46"/>
  <c r="W20" i="46" s="1"/>
  <c r="B53" i="46" l="1"/>
  <c r="AF20" i="46" s="1"/>
  <c r="D49" i="46"/>
  <c r="B51" i="46"/>
  <c r="AA20" i="46" s="1"/>
  <c r="C51" i="46"/>
  <c r="Y20" i="46"/>
  <c r="B50" i="45"/>
  <c r="Z20" i="45" s="1"/>
  <c r="C51" i="45"/>
  <c r="B49" i="45"/>
  <c r="N47" i="45"/>
  <c r="J46" i="45"/>
  <c r="G46" i="45"/>
  <c r="F46" i="45"/>
  <c r="E46" i="45"/>
  <c r="D46" i="45"/>
  <c r="J45" i="45"/>
  <c r="G45" i="45"/>
  <c r="F45" i="45"/>
  <c r="E45" i="45"/>
  <c r="D45" i="45"/>
  <c r="J44" i="45"/>
  <c r="G44" i="45"/>
  <c r="F44" i="45"/>
  <c r="E44" i="45"/>
  <c r="D44" i="45"/>
  <c r="J43" i="45"/>
  <c r="G43" i="45"/>
  <c r="F43" i="45"/>
  <c r="E43" i="45"/>
  <c r="D43" i="45"/>
  <c r="J42" i="45"/>
  <c r="G42" i="45"/>
  <c r="F42" i="45"/>
  <c r="E42" i="45"/>
  <c r="D42" i="45"/>
  <c r="J41" i="45"/>
  <c r="G41" i="45"/>
  <c r="F41" i="45"/>
  <c r="E41" i="45"/>
  <c r="D41" i="45"/>
  <c r="U40" i="45"/>
  <c r="R40" i="45"/>
  <c r="Q40" i="45"/>
  <c r="P40" i="45"/>
  <c r="O40" i="45"/>
  <c r="J40" i="45"/>
  <c r="G40" i="45"/>
  <c r="F40" i="45"/>
  <c r="E40" i="45"/>
  <c r="D40" i="45"/>
  <c r="U39" i="45"/>
  <c r="R39" i="45"/>
  <c r="Q39" i="45"/>
  <c r="P39" i="45"/>
  <c r="O39" i="45"/>
  <c r="J39" i="45"/>
  <c r="G39" i="45"/>
  <c r="F39" i="45"/>
  <c r="E39" i="45"/>
  <c r="D39" i="45"/>
  <c r="U38" i="45"/>
  <c r="R38" i="45"/>
  <c r="Q38" i="45"/>
  <c r="P38" i="45"/>
  <c r="O38" i="45"/>
  <c r="J38" i="45"/>
  <c r="G38" i="45"/>
  <c r="F38" i="45"/>
  <c r="E38" i="45"/>
  <c r="D38" i="45"/>
  <c r="U37" i="45"/>
  <c r="R37" i="45"/>
  <c r="Q37" i="45"/>
  <c r="P37" i="45"/>
  <c r="O37" i="45"/>
  <c r="J37" i="45"/>
  <c r="G37" i="45"/>
  <c r="F37" i="45"/>
  <c r="E37" i="45"/>
  <c r="D37" i="45"/>
  <c r="U36" i="45"/>
  <c r="R36" i="45"/>
  <c r="Q36" i="45"/>
  <c r="P36" i="45"/>
  <c r="O36" i="45"/>
  <c r="J36" i="45"/>
  <c r="G36" i="45"/>
  <c r="F36" i="45"/>
  <c r="E36" i="45"/>
  <c r="D36" i="45"/>
  <c r="U35" i="45"/>
  <c r="R35" i="45"/>
  <c r="Q35" i="45"/>
  <c r="P35" i="45"/>
  <c r="O35" i="45"/>
  <c r="J35" i="45"/>
  <c r="G35" i="45"/>
  <c r="F35" i="45"/>
  <c r="E35" i="45"/>
  <c r="D35" i="45"/>
  <c r="U34" i="45"/>
  <c r="R34" i="45"/>
  <c r="Q34" i="45"/>
  <c r="P34" i="45"/>
  <c r="O34" i="45"/>
  <c r="J34" i="45"/>
  <c r="G34" i="45"/>
  <c r="F34" i="45"/>
  <c r="E34" i="45"/>
  <c r="D34" i="45"/>
  <c r="C34" i="45"/>
  <c r="U33" i="45"/>
  <c r="R33" i="45"/>
  <c r="Q33" i="45"/>
  <c r="P33" i="45"/>
  <c r="O33" i="45"/>
  <c r="J33" i="45"/>
  <c r="G33" i="45"/>
  <c r="F33" i="45"/>
  <c r="E33" i="45"/>
  <c r="D33" i="45"/>
  <c r="C33" i="45"/>
  <c r="U32" i="45"/>
  <c r="R32" i="45"/>
  <c r="Q32" i="45"/>
  <c r="P32" i="45"/>
  <c r="O32" i="45"/>
  <c r="J32" i="45"/>
  <c r="G32" i="45"/>
  <c r="F32" i="45"/>
  <c r="E32" i="45"/>
  <c r="D32" i="45"/>
  <c r="C32" i="45"/>
  <c r="U31" i="45"/>
  <c r="R31" i="45"/>
  <c r="Q31" i="45"/>
  <c r="P31" i="45"/>
  <c r="O31" i="45"/>
  <c r="N31" i="45"/>
  <c r="J31" i="45"/>
  <c r="G31" i="45"/>
  <c r="F31" i="45"/>
  <c r="E31" i="45"/>
  <c r="D31" i="45"/>
  <c r="C31" i="45"/>
  <c r="U30" i="45"/>
  <c r="R30" i="45"/>
  <c r="Q30" i="45"/>
  <c r="P30" i="45"/>
  <c r="O30" i="45"/>
  <c r="N30" i="45"/>
  <c r="J30" i="45"/>
  <c r="G30" i="45"/>
  <c r="F30" i="45"/>
  <c r="E30" i="45"/>
  <c r="D30" i="45"/>
  <c r="C30" i="45"/>
  <c r="U29" i="45"/>
  <c r="R29" i="45"/>
  <c r="Q29" i="45"/>
  <c r="P29" i="45"/>
  <c r="O29" i="45"/>
  <c r="N29" i="45"/>
  <c r="J29" i="45"/>
  <c r="G29" i="45"/>
  <c r="F29" i="45"/>
  <c r="E29" i="45"/>
  <c r="D29" i="45"/>
  <c r="C29" i="45"/>
  <c r="U28" i="45"/>
  <c r="R28" i="45"/>
  <c r="Q28" i="45"/>
  <c r="P28" i="45"/>
  <c r="O28" i="45"/>
  <c r="N28" i="45"/>
  <c r="J28" i="45"/>
  <c r="G28" i="45"/>
  <c r="F28" i="45"/>
  <c r="E28" i="45"/>
  <c r="D28" i="45"/>
  <c r="C28" i="45"/>
  <c r="U27" i="45"/>
  <c r="R27" i="45"/>
  <c r="Q27" i="45"/>
  <c r="P27" i="45"/>
  <c r="O27" i="45"/>
  <c r="N27" i="45"/>
  <c r="J27" i="45"/>
  <c r="G27" i="45"/>
  <c r="F27" i="45"/>
  <c r="E27" i="45"/>
  <c r="D27" i="45"/>
  <c r="C27" i="45"/>
  <c r="U26" i="45"/>
  <c r="R26" i="45"/>
  <c r="Q26" i="45"/>
  <c r="P26" i="45"/>
  <c r="O26" i="45"/>
  <c r="N26" i="45"/>
  <c r="J26" i="45"/>
  <c r="G26" i="45"/>
  <c r="F26" i="45"/>
  <c r="E26" i="45"/>
  <c r="D26" i="45"/>
  <c r="C26" i="45"/>
  <c r="U25" i="45"/>
  <c r="R25" i="45"/>
  <c r="Q25" i="45"/>
  <c r="P25" i="45"/>
  <c r="O25" i="45"/>
  <c r="N25" i="45"/>
  <c r="J25" i="45"/>
  <c r="G25" i="45"/>
  <c r="F25" i="45"/>
  <c r="E25" i="45"/>
  <c r="D25" i="45"/>
  <c r="C25" i="45"/>
  <c r="U24" i="45"/>
  <c r="R24" i="45"/>
  <c r="Q24" i="45"/>
  <c r="P24" i="45"/>
  <c r="O24" i="45"/>
  <c r="N24" i="45"/>
  <c r="J24" i="45"/>
  <c r="G24" i="45"/>
  <c r="F24" i="45"/>
  <c r="E24" i="45"/>
  <c r="D24" i="45"/>
  <c r="C24" i="45"/>
  <c r="U23" i="45"/>
  <c r="R23" i="45"/>
  <c r="Q23" i="45"/>
  <c r="P23" i="45"/>
  <c r="O23" i="45"/>
  <c r="N23" i="45"/>
  <c r="J23" i="45"/>
  <c r="G23" i="45"/>
  <c r="F23" i="45"/>
  <c r="E23" i="45"/>
  <c r="D23" i="45"/>
  <c r="C23" i="45"/>
  <c r="U22" i="45"/>
  <c r="R22" i="45"/>
  <c r="Q22" i="45"/>
  <c r="P22" i="45"/>
  <c r="O22" i="45"/>
  <c r="N22" i="45"/>
  <c r="J22" i="45"/>
  <c r="G22" i="45"/>
  <c r="F22" i="45"/>
  <c r="E22" i="45"/>
  <c r="D22" i="45"/>
  <c r="C22" i="45"/>
  <c r="U21" i="45"/>
  <c r="R21" i="45"/>
  <c r="Q21" i="45"/>
  <c r="P21" i="45"/>
  <c r="O21" i="45"/>
  <c r="N21" i="45"/>
  <c r="J21" i="45"/>
  <c r="G21" i="45"/>
  <c r="F21" i="45"/>
  <c r="E21" i="45"/>
  <c r="D21" i="45"/>
  <c r="C21" i="45"/>
  <c r="AC20" i="45"/>
  <c r="AB20" i="45"/>
  <c r="U20" i="45"/>
  <c r="R20" i="45"/>
  <c r="Q20" i="45"/>
  <c r="P20" i="45"/>
  <c r="O20" i="45"/>
  <c r="N20" i="45"/>
  <c r="J20" i="45"/>
  <c r="G20" i="45"/>
  <c r="F20" i="45"/>
  <c r="E20" i="45"/>
  <c r="D20" i="45"/>
  <c r="C20" i="45"/>
  <c r="U19" i="45"/>
  <c r="R19" i="45"/>
  <c r="Q19" i="45"/>
  <c r="P19" i="45"/>
  <c r="O19" i="45"/>
  <c r="N19" i="45"/>
  <c r="J19" i="45"/>
  <c r="G19" i="45"/>
  <c r="F19" i="45"/>
  <c r="E19" i="45"/>
  <c r="D19" i="45"/>
  <c r="C19" i="45"/>
  <c r="U18" i="45"/>
  <c r="R18" i="45"/>
  <c r="Q18" i="45"/>
  <c r="P18" i="45"/>
  <c r="O18" i="45"/>
  <c r="N18" i="45"/>
  <c r="J18" i="45"/>
  <c r="G18" i="45"/>
  <c r="F18" i="45"/>
  <c r="E18" i="45"/>
  <c r="D18" i="45"/>
  <c r="C18" i="45"/>
  <c r="U17" i="45"/>
  <c r="R17" i="45"/>
  <c r="Q17" i="45"/>
  <c r="P17" i="45"/>
  <c r="O17" i="45"/>
  <c r="N17" i="45"/>
  <c r="J17" i="45"/>
  <c r="G17" i="45"/>
  <c r="F17" i="45"/>
  <c r="E17" i="45"/>
  <c r="D17" i="45"/>
  <c r="C17" i="45"/>
  <c r="AE16" i="45"/>
  <c r="AD16" i="45"/>
  <c r="AC16" i="45"/>
  <c r="AB16" i="45"/>
  <c r="AA16" i="45"/>
  <c r="Z16" i="45"/>
  <c r="Y16" i="45"/>
  <c r="U16" i="45"/>
  <c r="R16" i="45"/>
  <c r="Q16" i="45"/>
  <c r="P16" i="45"/>
  <c r="O16" i="45"/>
  <c r="N16" i="45"/>
  <c r="J16" i="45"/>
  <c r="G16" i="45"/>
  <c r="F16" i="45"/>
  <c r="E16" i="45"/>
  <c r="D16" i="45"/>
  <c r="C16" i="45"/>
  <c r="AE15" i="45"/>
  <c r="AD15" i="45"/>
  <c r="AC15" i="45"/>
  <c r="AB15" i="45"/>
  <c r="AA15" i="45"/>
  <c r="Z15" i="45"/>
  <c r="Y15" i="45"/>
  <c r="U15" i="45"/>
  <c r="R15" i="45"/>
  <c r="Q15" i="45"/>
  <c r="P15" i="45"/>
  <c r="O15" i="45"/>
  <c r="N15" i="45"/>
  <c r="J15" i="45"/>
  <c r="G15" i="45"/>
  <c r="F15" i="45"/>
  <c r="E15" i="45"/>
  <c r="D15" i="45"/>
  <c r="C15" i="45"/>
  <c r="AE14" i="45"/>
  <c r="AD14" i="45"/>
  <c r="AC14" i="45"/>
  <c r="AB14" i="45"/>
  <c r="AA14" i="45"/>
  <c r="Z14" i="45"/>
  <c r="Y14" i="45"/>
  <c r="U14" i="45"/>
  <c r="R14" i="45"/>
  <c r="Q14" i="45"/>
  <c r="P14" i="45"/>
  <c r="O14" i="45"/>
  <c r="N14" i="45"/>
  <c r="J14" i="45"/>
  <c r="G14" i="45"/>
  <c r="F14" i="45"/>
  <c r="E14" i="45"/>
  <c r="D14" i="45"/>
  <c r="C14" i="45"/>
  <c r="AE13" i="45"/>
  <c r="AD13" i="45"/>
  <c r="AC13" i="45"/>
  <c r="AB13" i="45"/>
  <c r="AA13" i="45"/>
  <c r="Z13" i="45"/>
  <c r="Y13" i="45"/>
  <c r="U13" i="45"/>
  <c r="R13" i="45"/>
  <c r="Q13" i="45"/>
  <c r="X16" i="45" s="1"/>
  <c r="P13" i="45"/>
  <c r="O13" i="45"/>
  <c r="N13" i="45"/>
  <c r="J13" i="45"/>
  <c r="G13" i="45"/>
  <c r="F13" i="45"/>
  <c r="X15" i="45" s="1"/>
  <c r="E13" i="45"/>
  <c r="D13" i="45"/>
  <c r="C13" i="45"/>
  <c r="U12" i="45"/>
  <c r="R12" i="45"/>
  <c r="Q12" i="45"/>
  <c r="P12" i="45"/>
  <c r="O12" i="45"/>
  <c r="N12" i="45"/>
  <c r="J12" i="45"/>
  <c r="G12" i="45"/>
  <c r="F12" i="45"/>
  <c r="E12" i="45"/>
  <c r="D12" i="45"/>
  <c r="C12" i="45"/>
  <c r="U11" i="45"/>
  <c r="R11" i="45"/>
  <c r="Q11" i="45"/>
  <c r="P11" i="45"/>
  <c r="O11" i="45"/>
  <c r="N11" i="45"/>
  <c r="J11" i="45"/>
  <c r="G11" i="45"/>
  <c r="F11" i="45"/>
  <c r="E11" i="45"/>
  <c r="D11" i="45"/>
  <c r="C11" i="45"/>
  <c r="U10" i="45"/>
  <c r="R10" i="45"/>
  <c r="Q10" i="45"/>
  <c r="P10" i="45"/>
  <c r="O10" i="45"/>
  <c r="N10" i="45"/>
  <c r="J10" i="45"/>
  <c r="G10" i="45"/>
  <c r="F10" i="45"/>
  <c r="E10" i="45"/>
  <c r="D10" i="45"/>
  <c r="C10" i="45"/>
  <c r="U9" i="45"/>
  <c r="R9" i="45"/>
  <c r="Q9" i="45"/>
  <c r="P9" i="45"/>
  <c r="O9" i="45"/>
  <c r="N9" i="45"/>
  <c r="J9" i="45"/>
  <c r="G9" i="45"/>
  <c r="F9" i="45"/>
  <c r="E9" i="45"/>
  <c r="D9" i="45"/>
  <c r="C9" i="45"/>
  <c r="U8" i="45"/>
  <c r="R8" i="45"/>
  <c r="Q8" i="45"/>
  <c r="P8" i="45"/>
  <c r="O8" i="45"/>
  <c r="N8" i="45"/>
  <c r="J8" i="45"/>
  <c r="G8" i="45"/>
  <c r="F8" i="45"/>
  <c r="E8" i="45"/>
  <c r="D8" i="45"/>
  <c r="C8" i="45"/>
  <c r="R7" i="45"/>
  <c r="Q7" i="45"/>
  <c r="X14" i="45" s="1"/>
  <c r="P7" i="45"/>
  <c r="O7" i="45"/>
  <c r="N7" i="45"/>
  <c r="G7" i="45"/>
  <c r="F7" i="45"/>
  <c r="X13" i="45" s="1"/>
  <c r="E7" i="45"/>
  <c r="D7" i="45"/>
  <c r="C7" i="45"/>
  <c r="S1" i="45"/>
  <c r="W20" i="45" s="1"/>
  <c r="M13" i="44"/>
  <c r="M12" i="44"/>
  <c r="M11" i="44"/>
  <c r="M9" i="44"/>
  <c r="M8" i="44"/>
  <c r="M7" i="44"/>
  <c r="P53" i="43"/>
  <c r="Z20" i="43"/>
  <c r="C52" i="43"/>
  <c r="N47" i="43"/>
  <c r="G46" i="43"/>
  <c r="F46" i="43"/>
  <c r="E46" i="43"/>
  <c r="D46" i="43"/>
  <c r="G45" i="43"/>
  <c r="F45" i="43"/>
  <c r="E45" i="43"/>
  <c r="D45" i="43"/>
  <c r="G44" i="43"/>
  <c r="F44" i="43"/>
  <c r="E44" i="43"/>
  <c r="D44" i="43"/>
  <c r="G43" i="43"/>
  <c r="F43" i="43"/>
  <c r="E43" i="43"/>
  <c r="D43" i="43"/>
  <c r="G42" i="43"/>
  <c r="F42" i="43"/>
  <c r="E42" i="43"/>
  <c r="D42" i="43"/>
  <c r="G41" i="43"/>
  <c r="F41" i="43"/>
  <c r="E41" i="43"/>
  <c r="D41" i="43"/>
  <c r="R40" i="43"/>
  <c r="Q40" i="43"/>
  <c r="P40" i="43"/>
  <c r="O40" i="43"/>
  <c r="G40" i="43"/>
  <c r="F40" i="43"/>
  <c r="E40" i="43"/>
  <c r="D40" i="43"/>
  <c r="R39" i="43"/>
  <c r="Q39" i="43"/>
  <c r="P39" i="43"/>
  <c r="O39" i="43"/>
  <c r="G39" i="43"/>
  <c r="F39" i="43"/>
  <c r="E39" i="43"/>
  <c r="D39" i="43"/>
  <c r="R38" i="43"/>
  <c r="Q38" i="43"/>
  <c r="P38" i="43"/>
  <c r="O38" i="43"/>
  <c r="G38" i="43"/>
  <c r="F38" i="43"/>
  <c r="E38" i="43"/>
  <c r="D38" i="43"/>
  <c r="R37" i="43"/>
  <c r="Q37" i="43"/>
  <c r="P37" i="43"/>
  <c r="O37" i="43"/>
  <c r="G37" i="43"/>
  <c r="F37" i="43"/>
  <c r="E37" i="43"/>
  <c r="D37" i="43"/>
  <c r="R36" i="43"/>
  <c r="Q36" i="43"/>
  <c r="P36" i="43"/>
  <c r="O36" i="43"/>
  <c r="G36" i="43"/>
  <c r="F36" i="43"/>
  <c r="E36" i="43"/>
  <c r="D36" i="43"/>
  <c r="R35" i="43"/>
  <c r="Q35" i="43"/>
  <c r="P35" i="43"/>
  <c r="O35" i="43"/>
  <c r="G35" i="43"/>
  <c r="F35" i="43"/>
  <c r="E35" i="43"/>
  <c r="D35" i="43"/>
  <c r="R34" i="43"/>
  <c r="Q34" i="43"/>
  <c r="P34" i="43"/>
  <c r="O34" i="43"/>
  <c r="G34" i="43"/>
  <c r="F34" i="43"/>
  <c r="E34" i="43"/>
  <c r="D34" i="43"/>
  <c r="R33" i="43"/>
  <c r="Q33" i="43"/>
  <c r="P33" i="43"/>
  <c r="O33" i="43"/>
  <c r="G33" i="43"/>
  <c r="F33" i="43"/>
  <c r="E33" i="43"/>
  <c r="D33" i="43"/>
  <c r="R32" i="43"/>
  <c r="Q32" i="43"/>
  <c r="P32" i="43"/>
  <c r="O32" i="43"/>
  <c r="G32" i="43"/>
  <c r="F32" i="43"/>
  <c r="E32" i="43"/>
  <c r="D32" i="43"/>
  <c r="R31" i="43"/>
  <c r="Q31" i="43"/>
  <c r="P31" i="43"/>
  <c r="O31" i="43"/>
  <c r="G31" i="43"/>
  <c r="F31" i="43"/>
  <c r="E31" i="43"/>
  <c r="D31" i="43"/>
  <c r="R30" i="43"/>
  <c r="Q30" i="43"/>
  <c r="P30" i="43"/>
  <c r="O30" i="43"/>
  <c r="G30" i="43"/>
  <c r="F30" i="43"/>
  <c r="E30" i="43"/>
  <c r="D30" i="43"/>
  <c r="R29" i="43"/>
  <c r="Q29" i="43"/>
  <c r="P29" i="43"/>
  <c r="O29" i="43"/>
  <c r="G29" i="43"/>
  <c r="F29" i="43"/>
  <c r="E29" i="43"/>
  <c r="D29" i="43"/>
  <c r="R28" i="43"/>
  <c r="Q28" i="43"/>
  <c r="P28" i="43"/>
  <c r="O28" i="43"/>
  <c r="G28" i="43"/>
  <c r="F28" i="43"/>
  <c r="E28" i="43"/>
  <c r="D28" i="43"/>
  <c r="R27" i="43"/>
  <c r="Q27" i="43"/>
  <c r="P27" i="43"/>
  <c r="O27" i="43"/>
  <c r="G27" i="43"/>
  <c r="F27" i="43"/>
  <c r="E27" i="43"/>
  <c r="D27" i="43"/>
  <c r="R26" i="43"/>
  <c r="Q26" i="43"/>
  <c r="P26" i="43"/>
  <c r="O26" i="43"/>
  <c r="G26" i="43"/>
  <c r="F26" i="43"/>
  <c r="E26" i="43"/>
  <c r="D26" i="43"/>
  <c r="R25" i="43"/>
  <c r="Q25" i="43"/>
  <c r="P25" i="43"/>
  <c r="O25" i="43"/>
  <c r="G25" i="43"/>
  <c r="F25" i="43"/>
  <c r="E25" i="43"/>
  <c r="D25" i="43"/>
  <c r="R24" i="43"/>
  <c r="Q24" i="43"/>
  <c r="P24" i="43"/>
  <c r="O24" i="43"/>
  <c r="G24" i="43"/>
  <c r="F24" i="43"/>
  <c r="E24" i="43"/>
  <c r="D24" i="43"/>
  <c r="R23" i="43"/>
  <c r="Q23" i="43"/>
  <c r="P23" i="43"/>
  <c r="O23" i="43"/>
  <c r="G23" i="43"/>
  <c r="F23" i="43"/>
  <c r="E23" i="43"/>
  <c r="D23" i="43"/>
  <c r="R22" i="43"/>
  <c r="Q22" i="43"/>
  <c r="P22" i="43"/>
  <c r="O22" i="43"/>
  <c r="G22" i="43"/>
  <c r="F22" i="43"/>
  <c r="E22" i="43"/>
  <c r="D22" i="43"/>
  <c r="R21" i="43"/>
  <c r="Q21" i="43"/>
  <c r="P21" i="43"/>
  <c r="O21" i="43"/>
  <c r="G21" i="43"/>
  <c r="F21" i="43"/>
  <c r="E21" i="43"/>
  <c r="D21" i="43"/>
  <c r="R20" i="43"/>
  <c r="Q20" i="43"/>
  <c r="P20" i="43"/>
  <c r="O20" i="43"/>
  <c r="G20" i="43"/>
  <c r="F20" i="43"/>
  <c r="E20" i="43"/>
  <c r="D20" i="43"/>
  <c r="R19" i="43"/>
  <c r="Q19" i="43"/>
  <c r="P19" i="43"/>
  <c r="O19" i="43"/>
  <c r="G19" i="43"/>
  <c r="F19" i="43"/>
  <c r="E19" i="43"/>
  <c r="D19" i="43"/>
  <c r="R18" i="43"/>
  <c r="Q18" i="43"/>
  <c r="P18" i="43"/>
  <c r="O18" i="43"/>
  <c r="G18" i="43"/>
  <c r="F18" i="43"/>
  <c r="E18" i="43"/>
  <c r="D18" i="43"/>
  <c r="R17" i="43"/>
  <c r="Q17" i="43"/>
  <c r="P17" i="43"/>
  <c r="O17" i="43"/>
  <c r="G17" i="43"/>
  <c r="F17" i="43"/>
  <c r="E17" i="43"/>
  <c r="D17" i="43"/>
  <c r="R16" i="43"/>
  <c r="Q16" i="43"/>
  <c r="P16" i="43"/>
  <c r="O16" i="43"/>
  <c r="G16" i="43"/>
  <c r="F16" i="43"/>
  <c r="E16" i="43"/>
  <c r="D16" i="43"/>
  <c r="R15" i="43"/>
  <c r="Q15" i="43"/>
  <c r="P15" i="43"/>
  <c r="O15" i="43"/>
  <c r="G15" i="43"/>
  <c r="F15" i="43"/>
  <c r="E15" i="43"/>
  <c r="D15" i="43"/>
  <c r="R14" i="43"/>
  <c r="Q14" i="43"/>
  <c r="P14" i="43"/>
  <c r="O14" i="43"/>
  <c r="G14" i="43"/>
  <c r="F14" i="43"/>
  <c r="E14" i="43"/>
  <c r="D14" i="43"/>
  <c r="R13" i="43"/>
  <c r="Q13" i="43"/>
  <c r="P13" i="43"/>
  <c r="O13" i="43"/>
  <c r="G13" i="43"/>
  <c r="F13" i="43"/>
  <c r="E13" i="43"/>
  <c r="D13" i="43"/>
  <c r="R12" i="43"/>
  <c r="Q12" i="43"/>
  <c r="P12" i="43"/>
  <c r="O12" i="43"/>
  <c r="G12" i="43"/>
  <c r="F12" i="43"/>
  <c r="E12" i="43"/>
  <c r="D12" i="43"/>
  <c r="R11" i="43"/>
  <c r="Q11" i="43"/>
  <c r="P11" i="43"/>
  <c r="O11" i="43"/>
  <c r="G11" i="43"/>
  <c r="F11" i="43"/>
  <c r="E11" i="43"/>
  <c r="D11" i="43"/>
  <c r="R10" i="43"/>
  <c r="Q10" i="43"/>
  <c r="P10" i="43"/>
  <c r="O10" i="43"/>
  <c r="G10" i="43"/>
  <c r="F10" i="43"/>
  <c r="E10" i="43"/>
  <c r="D10" i="43"/>
  <c r="R9" i="43"/>
  <c r="Q9" i="43"/>
  <c r="P9" i="43"/>
  <c r="O9" i="43"/>
  <c r="G9" i="43"/>
  <c r="F9" i="43"/>
  <c r="E9" i="43"/>
  <c r="D9" i="43"/>
  <c r="R8" i="43"/>
  <c r="Q8" i="43"/>
  <c r="P8" i="43"/>
  <c r="O8" i="43"/>
  <c r="G8" i="43"/>
  <c r="F8" i="43"/>
  <c r="E8" i="43"/>
  <c r="D8" i="43"/>
  <c r="R7" i="43"/>
  <c r="Q7" i="43"/>
  <c r="P7" i="43"/>
  <c r="O7" i="43"/>
  <c r="S1" i="43"/>
  <c r="W20" i="43" s="1"/>
  <c r="B52" i="42"/>
  <c r="D51" i="42" s="1"/>
  <c r="B50" i="42"/>
  <c r="Z20" i="42" s="1"/>
  <c r="C51" i="42"/>
  <c r="B49" i="42"/>
  <c r="B51" i="42" s="1"/>
  <c r="AA20" i="42" s="1"/>
  <c r="N47" i="42"/>
  <c r="J46" i="42"/>
  <c r="G46" i="42"/>
  <c r="F46" i="42"/>
  <c r="E46" i="42"/>
  <c r="D46" i="42"/>
  <c r="J45" i="42"/>
  <c r="G45" i="42"/>
  <c r="F45" i="42"/>
  <c r="E45" i="42"/>
  <c r="D45" i="42"/>
  <c r="J44" i="42"/>
  <c r="G44" i="42"/>
  <c r="F44" i="42"/>
  <c r="E44" i="42"/>
  <c r="D44" i="42"/>
  <c r="J43" i="42"/>
  <c r="G43" i="42"/>
  <c r="F43" i="42"/>
  <c r="E43" i="42"/>
  <c r="D43" i="42"/>
  <c r="J42" i="42"/>
  <c r="G42" i="42"/>
  <c r="F42" i="42"/>
  <c r="E42" i="42"/>
  <c r="D42" i="42"/>
  <c r="J41" i="42"/>
  <c r="G41" i="42"/>
  <c r="F41" i="42"/>
  <c r="E41" i="42"/>
  <c r="D41" i="42"/>
  <c r="U40" i="42"/>
  <c r="R40" i="42"/>
  <c r="Q40" i="42"/>
  <c r="P40" i="42"/>
  <c r="O40" i="42"/>
  <c r="J40" i="42"/>
  <c r="G40" i="42"/>
  <c r="F40" i="42"/>
  <c r="E40" i="42"/>
  <c r="D40" i="42"/>
  <c r="U39" i="42"/>
  <c r="R39" i="42"/>
  <c r="Q39" i="42"/>
  <c r="P39" i="42"/>
  <c r="O39" i="42"/>
  <c r="J39" i="42"/>
  <c r="G39" i="42"/>
  <c r="F39" i="42"/>
  <c r="E39" i="42"/>
  <c r="D39" i="42"/>
  <c r="U38" i="42"/>
  <c r="R38" i="42"/>
  <c r="Q38" i="42"/>
  <c r="P38" i="42"/>
  <c r="O38" i="42"/>
  <c r="J38" i="42"/>
  <c r="G38" i="42"/>
  <c r="F38" i="42"/>
  <c r="E38" i="42"/>
  <c r="D38" i="42"/>
  <c r="U37" i="42"/>
  <c r="R37" i="42"/>
  <c r="Q37" i="42"/>
  <c r="P37" i="42"/>
  <c r="O37" i="42"/>
  <c r="J37" i="42"/>
  <c r="G37" i="42"/>
  <c r="F37" i="42"/>
  <c r="E37" i="42"/>
  <c r="D37" i="42"/>
  <c r="U36" i="42"/>
  <c r="R36" i="42"/>
  <c r="Q36" i="42"/>
  <c r="P36" i="42"/>
  <c r="O36" i="42"/>
  <c r="J36" i="42"/>
  <c r="G36" i="42"/>
  <c r="F36" i="42"/>
  <c r="E36" i="42"/>
  <c r="D36" i="42"/>
  <c r="U35" i="42"/>
  <c r="R35" i="42"/>
  <c r="Q35" i="42"/>
  <c r="P35" i="42"/>
  <c r="O35" i="42"/>
  <c r="J35" i="42"/>
  <c r="G35" i="42"/>
  <c r="F35" i="42"/>
  <c r="E35" i="42"/>
  <c r="D35" i="42"/>
  <c r="U34" i="42"/>
  <c r="R34" i="42"/>
  <c r="Q34" i="42"/>
  <c r="P34" i="42"/>
  <c r="O34" i="42"/>
  <c r="J34" i="42"/>
  <c r="G34" i="42"/>
  <c r="F34" i="42"/>
  <c r="E34" i="42"/>
  <c r="D34" i="42"/>
  <c r="U33" i="42"/>
  <c r="R33" i="42"/>
  <c r="Q33" i="42"/>
  <c r="P33" i="42"/>
  <c r="O33" i="42"/>
  <c r="J33" i="42"/>
  <c r="G33" i="42"/>
  <c r="F33" i="42"/>
  <c r="E33" i="42"/>
  <c r="D33" i="42"/>
  <c r="U32" i="42"/>
  <c r="R32" i="42"/>
  <c r="Q32" i="42"/>
  <c r="P32" i="42"/>
  <c r="O32" i="42"/>
  <c r="J32" i="42"/>
  <c r="G32" i="42"/>
  <c r="F32" i="42"/>
  <c r="E32" i="42"/>
  <c r="D32" i="42"/>
  <c r="U31" i="42"/>
  <c r="R31" i="42"/>
  <c r="Q31" i="42"/>
  <c r="P31" i="42"/>
  <c r="O31" i="42"/>
  <c r="J31" i="42"/>
  <c r="G31" i="42"/>
  <c r="F31" i="42"/>
  <c r="E31" i="42"/>
  <c r="D31" i="42"/>
  <c r="U30" i="42"/>
  <c r="R30" i="42"/>
  <c r="Q30" i="42"/>
  <c r="P30" i="42"/>
  <c r="O30" i="42"/>
  <c r="J30" i="42"/>
  <c r="G30" i="42"/>
  <c r="F30" i="42"/>
  <c r="E30" i="42"/>
  <c r="D30" i="42"/>
  <c r="C30" i="42"/>
  <c r="U29" i="42"/>
  <c r="R29" i="42"/>
  <c r="Q29" i="42"/>
  <c r="P29" i="42"/>
  <c r="O29" i="42"/>
  <c r="J29" i="42"/>
  <c r="G29" i="42"/>
  <c r="F29" i="42"/>
  <c r="E29" i="42"/>
  <c r="D29" i="42"/>
  <c r="C29" i="42"/>
  <c r="U28" i="42"/>
  <c r="R28" i="42"/>
  <c r="Q28" i="42"/>
  <c r="P28" i="42"/>
  <c r="O28" i="42"/>
  <c r="J28" i="42"/>
  <c r="G28" i="42"/>
  <c r="F28" i="42"/>
  <c r="E28" i="42"/>
  <c r="D28" i="42"/>
  <c r="C28" i="42"/>
  <c r="U27" i="42"/>
  <c r="R27" i="42"/>
  <c r="Q27" i="42"/>
  <c r="P27" i="42"/>
  <c r="O27" i="42"/>
  <c r="N27" i="42"/>
  <c r="J27" i="42"/>
  <c r="G27" i="42"/>
  <c r="F27" i="42"/>
  <c r="E27" i="42"/>
  <c r="D27" i="42"/>
  <c r="C27" i="42"/>
  <c r="U26" i="42"/>
  <c r="R26" i="42"/>
  <c r="Q26" i="42"/>
  <c r="P26" i="42"/>
  <c r="O26" i="42"/>
  <c r="N26" i="42"/>
  <c r="J26" i="42"/>
  <c r="G26" i="42"/>
  <c r="F26" i="42"/>
  <c r="E26" i="42"/>
  <c r="D26" i="42"/>
  <c r="C26" i="42"/>
  <c r="U25" i="42"/>
  <c r="R25" i="42"/>
  <c r="Q25" i="42"/>
  <c r="P25" i="42"/>
  <c r="O25" i="42"/>
  <c r="N25" i="42"/>
  <c r="J25" i="42"/>
  <c r="G25" i="42"/>
  <c r="F25" i="42"/>
  <c r="E25" i="42"/>
  <c r="D25" i="42"/>
  <c r="C25" i="42"/>
  <c r="U24" i="42"/>
  <c r="R24" i="42"/>
  <c r="Q24" i="42"/>
  <c r="P24" i="42"/>
  <c r="O24" i="42"/>
  <c r="N24" i="42"/>
  <c r="J24" i="42"/>
  <c r="G24" i="42"/>
  <c r="F24" i="42"/>
  <c r="E24" i="42"/>
  <c r="D24" i="42"/>
  <c r="C24" i="42"/>
  <c r="U23" i="42"/>
  <c r="R23" i="42"/>
  <c r="Q23" i="42"/>
  <c r="P23" i="42"/>
  <c r="O23" i="42"/>
  <c r="N23" i="42"/>
  <c r="J23" i="42"/>
  <c r="G23" i="42"/>
  <c r="F23" i="42"/>
  <c r="E23" i="42"/>
  <c r="D23" i="42"/>
  <c r="C23" i="42"/>
  <c r="U22" i="42"/>
  <c r="R22" i="42"/>
  <c r="Q22" i="42"/>
  <c r="P22" i="42"/>
  <c r="O22" i="42"/>
  <c r="N22" i="42"/>
  <c r="J22" i="42"/>
  <c r="G22" i="42"/>
  <c r="F22" i="42"/>
  <c r="E22" i="42"/>
  <c r="D22" i="42"/>
  <c r="C22" i="42"/>
  <c r="U21" i="42"/>
  <c r="R21" i="42"/>
  <c r="Q21" i="42"/>
  <c r="P21" i="42"/>
  <c r="O21" i="42"/>
  <c r="N21" i="42"/>
  <c r="J21" i="42"/>
  <c r="G21" i="42"/>
  <c r="F21" i="42"/>
  <c r="E21" i="42"/>
  <c r="D21" i="42"/>
  <c r="C21" i="42"/>
  <c r="AC20" i="42"/>
  <c r="AB20" i="42"/>
  <c r="U20" i="42"/>
  <c r="R20" i="42"/>
  <c r="Q20" i="42"/>
  <c r="P20" i="42"/>
  <c r="O20" i="42"/>
  <c r="N20" i="42"/>
  <c r="J20" i="42"/>
  <c r="G20" i="42"/>
  <c r="F20" i="42"/>
  <c r="E20" i="42"/>
  <c r="D20" i="42"/>
  <c r="C20" i="42"/>
  <c r="U19" i="42"/>
  <c r="R19" i="42"/>
  <c r="Q19" i="42"/>
  <c r="P19" i="42"/>
  <c r="O19" i="42"/>
  <c r="N19" i="42"/>
  <c r="J19" i="42"/>
  <c r="G19" i="42"/>
  <c r="F19" i="42"/>
  <c r="E19" i="42"/>
  <c r="D19" i="42"/>
  <c r="C19" i="42"/>
  <c r="U18" i="42"/>
  <c r="R18" i="42"/>
  <c r="Q18" i="42"/>
  <c r="P18" i="42"/>
  <c r="O18" i="42"/>
  <c r="N18" i="42"/>
  <c r="J18" i="42"/>
  <c r="G18" i="42"/>
  <c r="F18" i="42"/>
  <c r="E18" i="42"/>
  <c r="D18" i="42"/>
  <c r="C18" i="42"/>
  <c r="U17" i="42"/>
  <c r="R17" i="42"/>
  <c r="Q17" i="42"/>
  <c r="P17" i="42"/>
  <c r="O17" i="42"/>
  <c r="N17" i="42"/>
  <c r="J17" i="42"/>
  <c r="G17" i="42"/>
  <c r="F17" i="42"/>
  <c r="E17" i="42"/>
  <c r="D17" i="42"/>
  <c r="C17" i="42"/>
  <c r="AE16" i="42"/>
  <c r="AD16" i="42"/>
  <c r="AC16" i="42"/>
  <c r="AB16" i="42"/>
  <c r="AA16" i="42"/>
  <c r="Z16" i="42"/>
  <c r="Y16" i="42"/>
  <c r="U16" i="42"/>
  <c r="R16" i="42"/>
  <c r="Q16" i="42"/>
  <c r="P16" i="42"/>
  <c r="O16" i="42"/>
  <c r="N16" i="42"/>
  <c r="J16" i="42"/>
  <c r="G16" i="42"/>
  <c r="F16" i="42"/>
  <c r="E16" i="42"/>
  <c r="D16" i="42"/>
  <c r="C16" i="42"/>
  <c r="AE15" i="42"/>
  <c r="AD15" i="42"/>
  <c r="AC15" i="42"/>
  <c r="AB15" i="42"/>
  <c r="AA15" i="42"/>
  <c r="Z15" i="42"/>
  <c r="Y15" i="42"/>
  <c r="U15" i="42"/>
  <c r="R15" i="42"/>
  <c r="Q15" i="42"/>
  <c r="P15" i="42"/>
  <c r="O15" i="42"/>
  <c r="N15" i="42"/>
  <c r="J15" i="42"/>
  <c r="G15" i="42"/>
  <c r="F15" i="42"/>
  <c r="E15" i="42"/>
  <c r="D15" i="42"/>
  <c r="C15" i="42"/>
  <c r="AE14" i="42"/>
  <c r="AD14" i="42"/>
  <c r="AC14" i="42"/>
  <c r="AB14" i="42"/>
  <c r="AA14" i="42"/>
  <c r="Z14" i="42"/>
  <c r="Y14" i="42"/>
  <c r="U14" i="42"/>
  <c r="R14" i="42"/>
  <c r="Q14" i="42"/>
  <c r="P14" i="42"/>
  <c r="O14" i="42"/>
  <c r="N14" i="42"/>
  <c r="J14" i="42"/>
  <c r="G14" i="42"/>
  <c r="F14" i="42"/>
  <c r="E14" i="42"/>
  <c r="D14" i="42"/>
  <c r="C14" i="42"/>
  <c r="AE13" i="42"/>
  <c r="AD13" i="42"/>
  <c r="AC13" i="42"/>
  <c r="AB13" i="42"/>
  <c r="AA13" i="42"/>
  <c r="Z13" i="42"/>
  <c r="Y13" i="42"/>
  <c r="U13" i="42"/>
  <c r="R13" i="42"/>
  <c r="Q13" i="42"/>
  <c r="X16" i="42" s="1"/>
  <c r="P13" i="42"/>
  <c r="O13" i="42"/>
  <c r="N13" i="42"/>
  <c r="J13" i="42"/>
  <c r="G13" i="42"/>
  <c r="F13" i="42"/>
  <c r="X15" i="42" s="1"/>
  <c r="E13" i="42"/>
  <c r="D13" i="42"/>
  <c r="C13" i="42"/>
  <c r="U12" i="42"/>
  <c r="R12" i="42"/>
  <c r="Q12" i="42"/>
  <c r="P12" i="42"/>
  <c r="O12" i="42"/>
  <c r="N12" i="42"/>
  <c r="J12" i="42"/>
  <c r="G12" i="42"/>
  <c r="F12" i="42"/>
  <c r="E12" i="42"/>
  <c r="D12" i="42"/>
  <c r="C12" i="42"/>
  <c r="U11" i="42"/>
  <c r="R11" i="42"/>
  <c r="Q11" i="42"/>
  <c r="P11" i="42"/>
  <c r="O11" i="42"/>
  <c r="N11" i="42"/>
  <c r="J11" i="42"/>
  <c r="G11" i="42"/>
  <c r="F11" i="42"/>
  <c r="E11" i="42"/>
  <c r="D11" i="42"/>
  <c r="C11" i="42"/>
  <c r="U10" i="42"/>
  <c r="R10" i="42"/>
  <c r="Q10" i="42"/>
  <c r="P10" i="42"/>
  <c r="O10" i="42"/>
  <c r="N10" i="42"/>
  <c r="J10" i="42"/>
  <c r="G10" i="42"/>
  <c r="F10" i="42"/>
  <c r="E10" i="42"/>
  <c r="D10" i="42"/>
  <c r="C10" i="42"/>
  <c r="U9" i="42"/>
  <c r="R9" i="42"/>
  <c r="Q9" i="42"/>
  <c r="P9" i="42"/>
  <c r="O9" i="42"/>
  <c r="N9" i="42"/>
  <c r="J9" i="42"/>
  <c r="G9" i="42"/>
  <c r="F9" i="42"/>
  <c r="E9" i="42"/>
  <c r="D9" i="42"/>
  <c r="C9" i="42"/>
  <c r="U8" i="42"/>
  <c r="R8" i="42"/>
  <c r="Q8" i="42"/>
  <c r="P8" i="42"/>
  <c r="O8" i="42"/>
  <c r="N8" i="42"/>
  <c r="J8" i="42"/>
  <c r="G8" i="42"/>
  <c r="F8" i="42"/>
  <c r="E8" i="42"/>
  <c r="D8" i="42"/>
  <c r="C8" i="42"/>
  <c r="R7" i="42"/>
  <c r="Q7" i="42"/>
  <c r="X14" i="42" s="1"/>
  <c r="P7" i="42"/>
  <c r="O7" i="42"/>
  <c r="N7" i="42"/>
  <c r="G7" i="42"/>
  <c r="F7" i="42"/>
  <c r="X13" i="42" s="1"/>
  <c r="E7" i="42"/>
  <c r="D7" i="42"/>
  <c r="C7" i="42"/>
  <c r="S1" i="42"/>
  <c r="W20" i="42" s="1"/>
  <c r="C50" i="41"/>
  <c r="AC20" i="41" s="1"/>
  <c r="B50" i="41"/>
  <c r="Z20" i="41" s="1"/>
  <c r="C49" i="41"/>
  <c r="B49" i="41"/>
  <c r="Y20" i="41" s="1"/>
  <c r="N47" i="41"/>
  <c r="J46" i="41"/>
  <c r="G46" i="41"/>
  <c r="F46" i="41"/>
  <c r="E46" i="41"/>
  <c r="D46" i="41"/>
  <c r="J45" i="41"/>
  <c r="G45" i="41"/>
  <c r="F45" i="41"/>
  <c r="E45" i="41"/>
  <c r="D45" i="41"/>
  <c r="J44" i="41"/>
  <c r="G44" i="41"/>
  <c r="F44" i="41"/>
  <c r="E44" i="41"/>
  <c r="D44" i="41"/>
  <c r="J43" i="41"/>
  <c r="G43" i="41"/>
  <c r="F43" i="41"/>
  <c r="E43" i="41"/>
  <c r="D43" i="41"/>
  <c r="J42" i="41"/>
  <c r="G42" i="41"/>
  <c r="F42" i="41"/>
  <c r="E42" i="41"/>
  <c r="D42" i="41"/>
  <c r="J41" i="41"/>
  <c r="G41" i="41"/>
  <c r="F41" i="41"/>
  <c r="E41" i="41"/>
  <c r="D41" i="41"/>
  <c r="U40" i="41"/>
  <c r="R40" i="41"/>
  <c r="Q40" i="41"/>
  <c r="P40" i="41"/>
  <c r="O40" i="41"/>
  <c r="J40" i="41"/>
  <c r="G40" i="41"/>
  <c r="F40" i="41"/>
  <c r="E40" i="41"/>
  <c r="D40" i="41"/>
  <c r="U39" i="41"/>
  <c r="R39" i="41"/>
  <c r="Q39" i="41"/>
  <c r="P39" i="41"/>
  <c r="O39" i="41"/>
  <c r="J39" i="41"/>
  <c r="G39" i="41"/>
  <c r="F39" i="41"/>
  <c r="E39" i="41"/>
  <c r="D39" i="41"/>
  <c r="U38" i="41"/>
  <c r="R38" i="41"/>
  <c r="Q38" i="41"/>
  <c r="P38" i="41"/>
  <c r="O38" i="41"/>
  <c r="J38" i="41"/>
  <c r="G38" i="41"/>
  <c r="F38" i="41"/>
  <c r="E38" i="41"/>
  <c r="D38" i="41"/>
  <c r="U37" i="41"/>
  <c r="R37" i="41"/>
  <c r="Q37" i="41"/>
  <c r="P37" i="41"/>
  <c r="O37" i="41"/>
  <c r="J37" i="41"/>
  <c r="G37" i="41"/>
  <c r="F37" i="41"/>
  <c r="E37" i="41"/>
  <c r="D37" i="41"/>
  <c r="U36" i="41"/>
  <c r="R36" i="41"/>
  <c r="Q36" i="41"/>
  <c r="P36" i="41"/>
  <c r="O36" i="41"/>
  <c r="J36" i="41"/>
  <c r="G36" i="41"/>
  <c r="F36" i="41"/>
  <c r="E36" i="41"/>
  <c r="D36" i="41"/>
  <c r="U35" i="41"/>
  <c r="R35" i="41"/>
  <c r="Q35" i="41"/>
  <c r="P35" i="41"/>
  <c r="O35" i="41"/>
  <c r="J35" i="41"/>
  <c r="G35" i="41"/>
  <c r="F35" i="41"/>
  <c r="E35" i="41"/>
  <c r="D35" i="41"/>
  <c r="U34" i="41"/>
  <c r="R34" i="41"/>
  <c r="Q34" i="41"/>
  <c r="P34" i="41"/>
  <c r="O34" i="41"/>
  <c r="J34" i="41"/>
  <c r="G34" i="41"/>
  <c r="F34" i="41"/>
  <c r="E34" i="41"/>
  <c r="D34" i="41"/>
  <c r="U33" i="41"/>
  <c r="R33" i="41"/>
  <c r="Q33" i="41"/>
  <c r="P33" i="41"/>
  <c r="O33" i="41"/>
  <c r="J33" i="41"/>
  <c r="G33" i="41"/>
  <c r="F33" i="41"/>
  <c r="E33" i="41"/>
  <c r="D33" i="41"/>
  <c r="U32" i="41"/>
  <c r="R32" i="41"/>
  <c r="Q32" i="41"/>
  <c r="P32" i="41"/>
  <c r="O32" i="41"/>
  <c r="J32" i="41"/>
  <c r="G32" i="41"/>
  <c r="F32" i="41"/>
  <c r="E32" i="41"/>
  <c r="D32" i="41"/>
  <c r="U31" i="41"/>
  <c r="R31" i="41"/>
  <c r="Q31" i="41"/>
  <c r="P31" i="41"/>
  <c r="O31" i="41"/>
  <c r="J31" i="41"/>
  <c r="G31" i="41"/>
  <c r="F31" i="41"/>
  <c r="E31" i="41"/>
  <c r="D31" i="41"/>
  <c r="U30" i="41"/>
  <c r="R30" i="41"/>
  <c r="Q30" i="41"/>
  <c r="P30" i="41"/>
  <c r="O30" i="41"/>
  <c r="J30" i="41"/>
  <c r="G30" i="41"/>
  <c r="F30" i="41"/>
  <c r="E30" i="41"/>
  <c r="D30" i="41"/>
  <c r="U29" i="41"/>
  <c r="R29" i="41"/>
  <c r="Q29" i="41"/>
  <c r="P29" i="41"/>
  <c r="O29" i="41"/>
  <c r="J29" i="41"/>
  <c r="G29" i="41"/>
  <c r="F29" i="41"/>
  <c r="E29" i="41"/>
  <c r="D29" i="41"/>
  <c r="U28" i="41"/>
  <c r="R28" i="41"/>
  <c r="Q28" i="41"/>
  <c r="P28" i="41"/>
  <c r="O28" i="41"/>
  <c r="J28" i="41"/>
  <c r="G28" i="41"/>
  <c r="F28" i="41"/>
  <c r="E28" i="41"/>
  <c r="D28" i="41"/>
  <c r="U27" i="41"/>
  <c r="R27" i="41"/>
  <c r="Q27" i="41"/>
  <c r="P27" i="41"/>
  <c r="O27" i="41"/>
  <c r="J27" i="41"/>
  <c r="G27" i="41"/>
  <c r="F27" i="41"/>
  <c r="E27" i="41"/>
  <c r="D27" i="41"/>
  <c r="U26" i="41"/>
  <c r="R26" i="41"/>
  <c r="Q26" i="41"/>
  <c r="P26" i="41"/>
  <c r="O26" i="41"/>
  <c r="J26" i="41"/>
  <c r="G26" i="41"/>
  <c r="F26" i="41"/>
  <c r="E26" i="41"/>
  <c r="D26" i="41"/>
  <c r="U25" i="41"/>
  <c r="R25" i="41"/>
  <c r="Q25" i="41"/>
  <c r="P25" i="41"/>
  <c r="O25" i="41"/>
  <c r="J25" i="41"/>
  <c r="G25" i="41"/>
  <c r="F25" i="41"/>
  <c r="E25" i="41"/>
  <c r="D25" i="41"/>
  <c r="U24" i="41"/>
  <c r="R24" i="41"/>
  <c r="Q24" i="41"/>
  <c r="P24" i="41"/>
  <c r="O24" i="41"/>
  <c r="J24" i="41"/>
  <c r="G24" i="41"/>
  <c r="F24" i="41"/>
  <c r="E24" i="41"/>
  <c r="D24" i="41"/>
  <c r="U23" i="41"/>
  <c r="R23" i="41"/>
  <c r="Q23" i="41"/>
  <c r="P23" i="41"/>
  <c r="O23" i="41"/>
  <c r="J23" i="41"/>
  <c r="G23" i="41"/>
  <c r="F23" i="41"/>
  <c r="E23" i="41"/>
  <c r="D23" i="41"/>
  <c r="U22" i="41"/>
  <c r="R22" i="41"/>
  <c r="Q22" i="41"/>
  <c r="P22" i="41"/>
  <c r="O22" i="41"/>
  <c r="J22" i="41"/>
  <c r="G22" i="41"/>
  <c r="F22" i="41"/>
  <c r="E22" i="41"/>
  <c r="D22" i="41"/>
  <c r="U21" i="41"/>
  <c r="R21" i="41"/>
  <c r="Q21" i="41"/>
  <c r="P21" i="41"/>
  <c r="O21" i="41"/>
  <c r="J21" i="41"/>
  <c r="G21" i="41"/>
  <c r="F21" i="41"/>
  <c r="E21" i="41"/>
  <c r="D21" i="41"/>
  <c r="U20" i="41"/>
  <c r="R20" i="41"/>
  <c r="Q20" i="41"/>
  <c r="P20" i="41"/>
  <c r="O20" i="41"/>
  <c r="J20" i="41"/>
  <c r="G20" i="41"/>
  <c r="F20" i="41"/>
  <c r="E20" i="41"/>
  <c r="D20" i="41"/>
  <c r="U19" i="41"/>
  <c r="R19" i="41"/>
  <c r="Q19" i="41"/>
  <c r="P19" i="41"/>
  <c r="O19" i="41"/>
  <c r="J19" i="41"/>
  <c r="G19" i="41"/>
  <c r="F19" i="41"/>
  <c r="E19" i="41"/>
  <c r="D19" i="41"/>
  <c r="U18" i="41"/>
  <c r="R18" i="41"/>
  <c r="Q18" i="41"/>
  <c r="P18" i="41"/>
  <c r="O18" i="41"/>
  <c r="J18" i="41"/>
  <c r="G18" i="41"/>
  <c r="F18" i="41"/>
  <c r="E18" i="41"/>
  <c r="D18" i="41"/>
  <c r="U17" i="41"/>
  <c r="R17" i="41"/>
  <c r="Q17" i="41"/>
  <c r="P17" i="41"/>
  <c r="O17" i="41"/>
  <c r="J17" i="41"/>
  <c r="G17" i="41"/>
  <c r="F17" i="41"/>
  <c r="E17" i="41"/>
  <c r="D17" i="41"/>
  <c r="U16" i="41"/>
  <c r="R16" i="41"/>
  <c r="Q16" i="41"/>
  <c r="P16" i="41"/>
  <c r="O16" i="41"/>
  <c r="J16" i="41"/>
  <c r="G16" i="41"/>
  <c r="F16" i="41"/>
  <c r="E16" i="41"/>
  <c r="D16" i="41"/>
  <c r="U15" i="41"/>
  <c r="R15" i="41"/>
  <c r="Q15" i="41"/>
  <c r="P15" i="41"/>
  <c r="O15" i="41"/>
  <c r="J15" i="41"/>
  <c r="G15" i="41"/>
  <c r="F15" i="41"/>
  <c r="E15" i="41"/>
  <c r="D15" i="41"/>
  <c r="U14" i="41"/>
  <c r="R14" i="41"/>
  <c r="Q14" i="41"/>
  <c r="P14" i="41"/>
  <c r="O14" i="41"/>
  <c r="J14" i="41"/>
  <c r="G14" i="41"/>
  <c r="F14" i="41"/>
  <c r="E14" i="41"/>
  <c r="D14" i="41"/>
  <c r="U13" i="41"/>
  <c r="R13" i="41"/>
  <c r="Q13" i="41"/>
  <c r="P13" i="41"/>
  <c r="O13" i="41"/>
  <c r="J13" i="41"/>
  <c r="G13" i="41"/>
  <c r="F13" i="41"/>
  <c r="E13" i="41"/>
  <c r="D13" i="41"/>
  <c r="U12" i="41"/>
  <c r="R12" i="41"/>
  <c r="Q12" i="41"/>
  <c r="P12" i="41"/>
  <c r="O12" i="41"/>
  <c r="J12" i="41"/>
  <c r="G12" i="41"/>
  <c r="F12" i="41"/>
  <c r="E12" i="41"/>
  <c r="D12" i="41"/>
  <c r="U11" i="41"/>
  <c r="R11" i="41"/>
  <c r="Q11" i="41"/>
  <c r="P11" i="41"/>
  <c r="O11" i="41"/>
  <c r="J11" i="41"/>
  <c r="G11" i="41"/>
  <c r="F11" i="41"/>
  <c r="E11" i="41"/>
  <c r="D11" i="41"/>
  <c r="U10" i="41"/>
  <c r="R10" i="41"/>
  <c r="Q10" i="41"/>
  <c r="P10" i="41"/>
  <c r="O10" i="41"/>
  <c r="J10" i="41"/>
  <c r="G10" i="41"/>
  <c r="F10" i="41"/>
  <c r="E10" i="41"/>
  <c r="D10" i="41"/>
  <c r="U9" i="41"/>
  <c r="R9" i="41"/>
  <c r="Q9" i="41"/>
  <c r="P9" i="41"/>
  <c r="O9" i="41"/>
  <c r="J9" i="41"/>
  <c r="G9" i="41"/>
  <c r="F9" i="41"/>
  <c r="E9" i="41"/>
  <c r="D9" i="41"/>
  <c r="U8" i="41"/>
  <c r="R8" i="41"/>
  <c r="Q8" i="41"/>
  <c r="P8" i="41"/>
  <c r="O8" i="41"/>
  <c r="J8" i="41"/>
  <c r="G8" i="41"/>
  <c r="F8" i="41"/>
  <c r="E8" i="41"/>
  <c r="D8" i="41"/>
  <c r="R7" i="41"/>
  <c r="Q7" i="41"/>
  <c r="P7" i="41"/>
  <c r="O7" i="41"/>
  <c r="G7" i="41"/>
  <c r="F7" i="41"/>
  <c r="E7" i="41"/>
  <c r="D7" i="41"/>
  <c r="S1" i="41"/>
  <c r="W20" i="41" s="1"/>
  <c r="C51" i="41" l="1"/>
  <c r="C53" i="43"/>
  <c r="D51" i="43" s="1"/>
  <c r="AB20" i="41"/>
  <c r="C54" i="45"/>
  <c r="AE20" i="45" s="1"/>
  <c r="D50" i="45"/>
  <c r="C52" i="41"/>
  <c r="AE20" i="41" s="1"/>
  <c r="AD20" i="41"/>
  <c r="B51" i="45"/>
  <c r="AA20" i="45" s="1"/>
  <c r="AA20" i="43"/>
  <c r="C55" i="45"/>
  <c r="AD20" i="45"/>
  <c r="B51" i="41"/>
  <c r="AA20" i="41" s="1"/>
  <c r="C52" i="46"/>
  <c r="D50" i="46"/>
  <c r="AD20" i="46"/>
  <c r="Y20" i="45"/>
  <c r="Y20" i="43"/>
  <c r="AD20" i="42"/>
  <c r="Y20" i="42"/>
  <c r="D50" i="41"/>
  <c r="M18" i="40"/>
  <c r="M17" i="40"/>
  <c r="M16" i="40"/>
  <c r="M15" i="40"/>
  <c r="M14" i="40"/>
  <c r="M13" i="40"/>
  <c r="M12" i="40"/>
  <c r="M11" i="40"/>
  <c r="M10" i="40"/>
  <c r="M9" i="40"/>
  <c r="M8" i="40"/>
  <c r="C53" i="41" l="1"/>
  <c r="AG20" i="41" s="1"/>
  <c r="D51" i="45"/>
  <c r="AG20" i="45"/>
  <c r="C54" i="43"/>
  <c r="AD20" i="43" s="1"/>
  <c r="AE20" i="46"/>
  <c r="C53" i="46"/>
  <c r="D51" i="41" l="1"/>
  <c r="D52" i="43"/>
  <c r="D51" i="46"/>
  <c r="AG20" i="46"/>
  <c r="C51" i="39"/>
  <c r="AL20" i="39" s="1"/>
  <c r="B50" i="39"/>
  <c r="AH20" i="39" s="1"/>
  <c r="B49" i="39"/>
  <c r="O47" i="39"/>
  <c r="G46" i="39"/>
  <c r="F46" i="39"/>
  <c r="E46" i="39"/>
  <c r="D46" i="39"/>
  <c r="G45" i="39"/>
  <c r="F45" i="39"/>
  <c r="E45" i="39"/>
  <c r="D45" i="39"/>
  <c r="G44" i="39"/>
  <c r="F44" i="39"/>
  <c r="E44" i="39"/>
  <c r="D44" i="39"/>
  <c r="G43" i="39"/>
  <c r="F43" i="39"/>
  <c r="E43" i="39"/>
  <c r="D43" i="39"/>
  <c r="G42" i="39"/>
  <c r="F42" i="39"/>
  <c r="E42" i="39"/>
  <c r="D42" i="39"/>
  <c r="G41" i="39"/>
  <c r="F41" i="39"/>
  <c r="E41" i="39"/>
  <c r="D41" i="39"/>
  <c r="S40" i="39"/>
  <c r="R40" i="39"/>
  <c r="Q40" i="39"/>
  <c r="P40" i="39"/>
  <c r="G40" i="39"/>
  <c r="F40" i="39"/>
  <c r="E40" i="39"/>
  <c r="D40" i="39"/>
  <c r="S39" i="39"/>
  <c r="R39" i="39"/>
  <c r="Q39" i="39"/>
  <c r="P39" i="39"/>
  <c r="G39" i="39"/>
  <c r="F39" i="39"/>
  <c r="E39" i="39"/>
  <c r="D39" i="39"/>
  <c r="S38" i="39"/>
  <c r="R38" i="39"/>
  <c r="Q38" i="39"/>
  <c r="P38" i="39"/>
  <c r="G38" i="39"/>
  <c r="F38" i="39"/>
  <c r="E38" i="39"/>
  <c r="D38" i="39"/>
  <c r="S37" i="39"/>
  <c r="R37" i="39"/>
  <c r="Q37" i="39"/>
  <c r="P37" i="39"/>
  <c r="G37" i="39"/>
  <c r="F37" i="39"/>
  <c r="E37" i="39"/>
  <c r="D37" i="39"/>
  <c r="S36" i="39"/>
  <c r="R36" i="39"/>
  <c r="Q36" i="39"/>
  <c r="P36" i="39"/>
  <c r="G36" i="39"/>
  <c r="F36" i="39"/>
  <c r="E36" i="39"/>
  <c r="D36" i="39"/>
  <c r="S35" i="39"/>
  <c r="R35" i="39"/>
  <c r="Q35" i="39"/>
  <c r="P35" i="39"/>
  <c r="G35" i="39"/>
  <c r="F35" i="39"/>
  <c r="E35" i="39"/>
  <c r="D35" i="39"/>
  <c r="S34" i="39"/>
  <c r="R34" i="39"/>
  <c r="Q34" i="39"/>
  <c r="P34" i="39"/>
  <c r="G34" i="39"/>
  <c r="F34" i="39"/>
  <c r="E34" i="39"/>
  <c r="D34" i="39"/>
  <c r="S33" i="39"/>
  <c r="R33" i="39"/>
  <c r="Q33" i="39"/>
  <c r="P33" i="39"/>
  <c r="G33" i="39"/>
  <c r="F33" i="39"/>
  <c r="E33" i="39"/>
  <c r="D33" i="39"/>
  <c r="S32" i="39"/>
  <c r="R32" i="39"/>
  <c r="Q32" i="39"/>
  <c r="P32" i="39"/>
  <c r="G32" i="39"/>
  <c r="F32" i="39"/>
  <c r="E32" i="39"/>
  <c r="D32" i="39"/>
  <c r="S31" i="39"/>
  <c r="R31" i="39"/>
  <c r="Q31" i="39"/>
  <c r="P31" i="39"/>
  <c r="G31" i="39"/>
  <c r="F31" i="39"/>
  <c r="E31" i="39"/>
  <c r="D31" i="39"/>
  <c r="S30" i="39"/>
  <c r="R30" i="39"/>
  <c r="Q30" i="39"/>
  <c r="P30" i="39"/>
  <c r="G30" i="39"/>
  <c r="F30" i="39"/>
  <c r="E30" i="39"/>
  <c r="D30" i="39"/>
  <c r="S29" i="39"/>
  <c r="R29" i="39"/>
  <c r="Q29" i="39"/>
  <c r="P29" i="39"/>
  <c r="G29" i="39"/>
  <c r="F29" i="39"/>
  <c r="E29" i="39"/>
  <c r="D29" i="39"/>
  <c r="S28" i="39"/>
  <c r="R28" i="39"/>
  <c r="Q28" i="39"/>
  <c r="P28" i="39"/>
  <c r="G28" i="39"/>
  <c r="F28" i="39"/>
  <c r="E28" i="39"/>
  <c r="D28" i="39"/>
  <c r="S27" i="39"/>
  <c r="R27" i="39"/>
  <c r="Q27" i="39"/>
  <c r="P27" i="39"/>
  <c r="G27" i="39"/>
  <c r="F27" i="39"/>
  <c r="E27" i="39"/>
  <c r="D27" i="39"/>
  <c r="S26" i="39"/>
  <c r="R26" i="39"/>
  <c r="Q26" i="39"/>
  <c r="P26" i="39"/>
  <c r="G26" i="39"/>
  <c r="F26" i="39"/>
  <c r="E26" i="39"/>
  <c r="D26" i="39"/>
  <c r="S25" i="39"/>
  <c r="R25" i="39"/>
  <c r="Q25" i="39"/>
  <c r="P25" i="39"/>
  <c r="G25" i="39"/>
  <c r="F25" i="39"/>
  <c r="E25" i="39"/>
  <c r="D25" i="39"/>
  <c r="S24" i="39"/>
  <c r="R24" i="39"/>
  <c r="Q24" i="39"/>
  <c r="P24" i="39"/>
  <c r="G24" i="39"/>
  <c r="F24" i="39"/>
  <c r="E24" i="39"/>
  <c r="D24" i="39"/>
  <c r="S23" i="39"/>
  <c r="R23" i="39"/>
  <c r="Q23" i="39"/>
  <c r="P23" i="39"/>
  <c r="G23" i="39"/>
  <c r="F23" i="39"/>
  <c r="E23" i="39"/>
  <c r="D23" i="39"/>
  <c r="O22" i="39"/>
  <c r="C22" i="39"/>
  <c r="O21" i="39"/>
  <c r="C21" i="39"/>
  <c r="AK20" i="39"/>
  <c r="AJ20" i="39"/>
  <c r="S20" i="39"/>
  <c r="R20" i="39"/>
  <c r="Q20" i="39"/>
  <c r="P20" i="39"/>
  <c r="O20" i="39"/>
  <c r="G20" i="39"/>
  <c r="F20" i="39"/>
  <c r="E20" i="39"/>
  <c r="D20" i="39"/>
  <c r="C20" i="39"/>
  <c r="S19" i="39"/>
  <c r="R19" i="39"/>
  <c r="Q19" i="39"/>
  <c r="P19" i="39"/>
  <c r="O19" i="39"/>
  <c r="G19" i="39"/>
  <c r="F19" i="39"/>
  <c r="E19" i="39"/>
  <c r="D19" i="39"/>
  <c r="C19" i="39"/>
  <c r="O18" i="39"/>
  <c r="C18" i="39"/>
  <c r="S17" i="39"/>
  <c r="R17" i="39"/>
  <c r="Q17" i="39"/>
  <c r="P17" i="39"/>
  <c r="O17" i="39"/>
  <c r="G17" i="39"/>
  <c r="F17" i="39"/>
  <c r="E17" i="39"/>
  <c r="D17" i="39"/>
  <c r="C17" i="39"/>
  <c r="S16" i="39"/>
  <c r="R16" i="39"/>
  <c r="Q16" i="39"/>
  <c r="P16" i="39"/>
  <c r="O16" i="39"/>
  <c r="G16" i="39"/>
  <c r="F16" i="39"/>
  <c r="E16" i="39"/>
  <c r="D16" i="39"/>
  <c r="C16" i="39"/>
  <c r="S15" i="39"/>
  <c r="R15" i="39"/>
  <c r="Q15" i="39"/>
  <c r="P15" i="39"/>
  <c r="O15" i="39"/>
  <c r="G15" i="39"/>
  <c r="F15" i="39"/>
  <c r="E15" i="39"/>
  <c r="D15" i="39"/>
  <c r="C15" i="39"/>
  <c r="S14" i="39"/>
  <c r="R14" i="39"/>
  <c r="Q14" i="39"/>
  <c r="P14" i="39"/>
  <c r="O14" i="39"/>
  <c r="G14" i="39"/>
  <c r="F14" i="39"/>
  <c r="E14" i="39"/>
  <c r="D14" i="39"/>
  <c r="C14" i="39"/>
  <c r="O13" i="39"/>
  <c r="C13" i="39"/>
  <c r="S12" i="39"/>
  <c r="R12" i="39"/>
  <c r="Q12" i="39"/>
  <c r="P12" i="39"/>
  <c r="O12" i="39"/>
  <c r="G12" i="39"/>
  <c r="F12" i="39"/>
  <c r="E12" i="39"/>
  <c r="D12" i="39"/>
  <c r="C12" i="39"/>
  <c r="S11" i="39"/>
  <c r="R11" i="39"/>
  <c r="Q11" i="39"/>
  <c r="P11" i="39"/>
  <c r="O11" i="39"/>
  <c r="G11" i="39"/>
  <c r="F11" i="39"/>
  <c r="E11" i="39"/>
  <c r="D11" i="39"/>
  <c r="C11" i="39"/>
  <c r="S10" i="39"/>
  <c r="R10" i="39"/>
  <c r="Q10" i="39"/>
  <c r="P10" i="39"/>
  <c r="O10" i="39"/>
  <c r="G10" i="39"/>
  <c r="F10" i="39"/>
  <c r="E10" i="39"/>
  <c r="D10" i="39"/>
  <c r="C10" i="39"/>
  <c r="S9" i="39"/>
  <c r="R9" i="39"/>
  <c r="Q9" i="39"/>
  <c r="P9" i="39"/>
  <c r="O9" i="39"/>
  <c r="G9" i="39"/>
  <c r="F9" i="39"/>
  <c r="E9" i="39"/>
  <c r="D9" i="39"/>
  <c r="C9" i="39"/>
  <c r="S8" i="39"/>
  <c r="R8" i="39"/>
  <c r="Q8" i="39"/>
  <c r="P8" i="39"/>
  <c r="O8" i="39"/>
  <c r="G8" i="39"/>
  <c r="F8" i="39"/>
  <c r="E8" i="39"/>
  <c r="D8" i="39"/>
  <c r="C8" i="39"/>
  <c r="O7" i="39"/>
  <c r="T1" i="39"/>
  <c r="AE20" i="39" s="1"/>
  <c r="B52" i="38"/>
  <c r="D49" i="38" l="1"/>
  <c r="B53" i="38"/>
  <c r="C7" i="39"/>
  <c r="B51" i="39"/>
  <c r="AI20" i="39" s="1"/>
  <c r="AG20" i="39"/>
  <c r="C52" i="39"/>
  <c r="AM20" i="39" s="1"/>
  <c r="D50" i="39" l="1"/>
  <c r="C53" i="39"/>
  <c r="D51" i="39" l="1"/>
  <c r="AO20" i="39"/>
  <c r="B50" i="38"/>
  <c r="Z20" i="38" s="1"/>
  <c r="B49" i="38"/>
  <c r="N47" i="38"/>
  <c r="J46" i="38"/>
  <c r="G46" i="38"/>
  <c r="F46" i="38"/>
  <c r="E46" i="38"/>
  <c r="D46" i="38"/>
  <c r="J45" i="38"/>
  <c r="G45" i="38"/>
  <c r="F45" i="38"/>
  <c r="E45" i="38"/>
  <c r="D45" i="38"/>
  <c r="J44" i="38"/>
  <c r="G44" i="38"/>
  <c r="F44" i="38"/>
  <c r="E44" i="38"/>
  <c r="D44" i="38"/>
  <c r="J43" i="38"/>
  <c r="G43" i="38"/>
  <c r="F43" i="38"/>
  <c r="E43" i="38"/>
  <c r="D43" i="38"/>
  <c r="J42" i="38"/>
  <c r="G42" i="38"/>
  <c r="F42" i="38"/>
  <c r="E42" i="38"/>
  <c r="D42" i="38"/>
  <c r="J41" i="38"/>
  <c r="G41" i="38"/>
  <c r="F41" i="38"/>
  <c r="E41" i="38"/>
  <c r="D41" i="38"/>
  <c r="U40" i="38"/>
  <c r="R40" i="38"/>
  <c r="Q40" i="38"/>
  <c r="P40" i="38"/>
  <c r="O40" i="38"/>
  <c r="J40" i="38"/>
  <c r="G40" i="38"/>
  <c r="F40" i="38"/>
  <c r="E40" i="38"/>
  <c r="D40" i="38"/>
  <c r="U39" i="38"/>
  <c r="R39" i="38"/>
  <c r="Q39" i="38"/>
  <c r="P39" i="38"/>
  <c r="O39" i="38"/>
  <c r="J39" i="38"/>
  <c r="G39" i="38"/>
  <c r="F39" i="38"/>
  <c r="E39" i="38"/>
  <c r="D39" i="38"/>
  <c r="U38" i="38"/>
  <c r="R38" i="38"/>
  <c r="Q38" i="38"/>
  <c r="P38" i="38"/>
  <c r="O38" i="38"/>
  <c r="J38" i="38"/>
  <c r="G38" i="38"/>
  <c r="F38" i="38"/>
  <c r="E38" i="38"/>
  <c r="D38" i="38"/>
  <c r="U37" i="38"/>
  <c r="R37" i="38"/>
  <c r="Q37" i="38"/>
  <c r="P37" i="38"/>
  <c r="O37" i="38"/>
  <c r="J37" i="38"/>
  <c r="G37" i="38"/>
  <c r="F37" i="38"/>
  <c r="E37" i="38"/>
  <c r="D37" i="38"/>
  <c r="U36" i="38"/>
  <c r="R36" i="38"/>
  <c r="Q36" i="38"/>
  <c r="P36" i="38"/>
  <c r="O36" i="38"/>
  <c r="U35" i="38"/>
  <c r="R35" i="38"/>
  <c r="Q35" i="38"/>
  <c r="P35" i="38"/>
  <c r="O35" i="38"/>
  <c r="U34" i="38"/>
  <c r="R34" i="38"/>
  <c r="Q34" i="38"/>
  <c r="P34" i="38"/>
  <c r="O34" i="38"/>
  <c r="U33" i="38"/>
  <c r="R33" i="38"/>
  <c r="Q33" i="38"/>
  <c r="P33" i="38"/>
  <c r="O33" i="38"/>
  <c r="J33" i="38"/>
  <c r="G33" i="38"/>
  <c r="F33" i="38"/>
  <c r="E33" i="38"/>
  <c r="D33" i="38"/>
  <c r="C33" i="38"/>
  <c r="U32" i="38"/>
  <c r="R32" i="38"/>
  <c r="Q32" i="38"/>
  <c r="P32" i="38"/>
  <c r="O32" i="38"/>
  <c r="J32" i="38"/>
  <c r="G32" i="38"/>
  <c r="F32" i="38"/>
  <c r="E32" i="38"/>
  <c r="D32" i="38"/>
  <c r="C32" i="38"/>
  <c r="U31" i="38"/>
  <c r="R31" i="38"/>
  <c r="Q31" i="38"/>
  <c r="P31" i="38"/>
  <c r="O31" i="38"/>
  <c r="J31" i="38"/>
  <c r="G31" i="38"/>
  <c r="F31" i="38"/>
  <c r="E31" i="38"/>
  <c r="D31" i="38"/>
  <c r="C31" i="38"/>
  <c r="U30" i="38"/>
  <c r="R30" i="38"/>
  <c r="Q30" i="38"/>
  <c r="P30" i="38"/>
  <c r="O30" i="38"/>
  <c r="N30" i="38"/>
  <c r="J30" i="38"/>
  <c r="G30" i="38"/>
  <c r="F30" i="38"/>
  <c r="E30" i="38"/>
  <c r="D30" i="38"/>
  <c r="C30" i="38"/>
  <c r="U29" i="38"/>
  <c r="R29" i="38"/>
  <c r="Q29" i="38"/>
  <c r="P29" i="38"/>
  <c r="O29" i="38"/>
  <c r="J29" i="38"/>
  <c r="G29" i="38"/>
  <c r="F29" i="38"/>
  <c r="E29" i="38"/>
  <c r="D29" i="38"/>
  <c r="C29" i="38"/>
  <c r="U28" i="38"/>
  <c r="R28" i="38"/>
  <c r="Q28" i="38"/>
  <c r="P28" i="38"/>
  <c r="O28" i="38"/>
  <c r="N28" i="38"/>
  <c r="J28" i="38"/>
  <c r="G28" i="38"/>
  <c r="F28" i="38"/>
  <c r="E28" i="38"/>
  <c r="D28" i="38"/>
  <c r="C28" i="38"/>
  <c r="U27" i="38"/>
  <c r="R27" i="38"/>
  <c r="Q27" i="38"/>
  <c r="P27" i="38"/>
  <c r="O27" i="38"/>
  <c r="N27" i="38"/>
  <c r="J27" i="38"/>
  <c r="G27" i="38"/>
  <c r="F27" i="38"/>
  <c r="E27" i="38"/>
  <c r="D27" i="38"/>
  <c r="C27" i="38"/>
  <c r="U26" i="38"/>
  <c r="R26" i="38"/>
  <c r="Q26" i="38"/>
  <c r="P26" i="38"/>
  <c r="O26" i="38"/>
  <c r="N26" i="38"/>
  <c r="J26" i="38"/>
  <c r="G26" i="38"/>
  <c r="F26" i="38"/>
  <c r="E26" i="38"/>
  <c r="D26" i="38"/>
  <c r="C26" i="38"/>
  <c r="U25" i="38"/>
  <c r="R25" i="38"/>
  <c r="Q25" i="38"/>
  <c r="P25" i="38"/>
  <c r="O25" i="38"/>
  <c r="N25" i="38"/>
  <c r="J25" i="38"/>
  <c r="G25" i="38"/>
  <c r="F25" i="38"/>
  <c r="E25" i="38"/>
  <c r="D25" i="38"/>
  <c r="C25" i="38"/>
  <c r="U24" i="38"/>
  <c r="R24" i="38"/>
  <c r="Q24" i="38"/>
  <c r="P24" i="38"/>
  <c r="O24" i="38"/>
  <c r="N24" i="38"/>
  <c r="J24" i="38"/>
  <c r="G24" i="38"/>
  <c r="F24" i="38"/>
  <c r="E24" i="38"/>
  <c r="D24" i="38"/>
  <c r="C24" i="38"/>
  <c r="U23" i="38"/>
  <c r="R23" i="38"/>
  <c r="Q23" i="38"/>
  <c r="P23" i="38"/>
  <c r="O23" i="38"/>
  <c r="N23" i="38"/>
  <c r="J23" i="38"/>
  <c r="G23" i="38"/>
  <c r="F23" i="38"/>
  <c r="E23" i="38"/>
  <c r="D23" i="38"/>
  <c r="C23" i="38"/>
  <c r="U22" i="38"/>
  <c r="R22" i="38"/>
  <c r="Q22" i="38"/>
  <c r="P22" i="38"/>
  <c r="O22" i="38"/>
  <c r="N22" i="38"/>
  <c r="C22" i="38"/>
  <c r="U21" i="38"/>
  <c r="R21" i="38"/>
  <c r="Q21" i="38"/>
  <c r="P21" i="38"/>
  <c r="O21" i="38"/>
  <c r="N21" i="38"/>
  <c r="C21" i="38"/>
  <c r="AC20" i="38"/>
  <c r="AB20" i="38"/>
  <c r="U20" i="38"/>
  <c r="R20" i="38"/>
  <c r="Q20" i="38"/>
  <c r="P20" i="38"/>
  <c r="O20" i="38"/>
  <c r="N20" i="38"/>
  <c r="J20" i="38"/>
  <c r="G20" i="38"/>
  <c r="F20" i="38"/>
  <c r="E20" i="38"/>
  <c r="D20" i="38"/>
  <c r="C20" i="38"/>
  <c r="N19" i="38"/>
  <c r="J19" i="38"/>
  <c r="G19" i="38"/>
  <c r="F19" i="38"/>
  <c r="E19" i="38"/>
  <c r="D19" i="38"/>
  <c r="C19" i="38"/>
  <c r="U18" i="38"/>
  <c r="R18" i="38"/>
  <c r="Q18" i="38"/>
  <c r="P18" i="38"/>
  <c r="O18" i="38"/>
  <c r="N18" i="38"/>
  <c r="J18" i="38"/>
  <c r="G18" i="38"/>
  <c r="F18" i="38"/>
  <c r="E18" i="38"/>
  <c r="D18" i="38"/>
  <c r="C18" i="38"/>
  <c r="U17" i="38"/>
  <c r="R17" i="38"/>
  <c r="Q17" i="38"/>
  <c r="P17" i="38"/>
  <c r="O17" i="38"/>
  <c r="N17" i="38"/>
  <c r="J17" i="38"/>
  <c r="G17" i="38"/>
  <c r="F17" i="38"/>
  <c r="E17" i="38"/>
  <c r="D17" i="38"/>
  <c r="C17" i="38"/>
  <c r="AE16" i="38"/>
  <c r="AD16" i="38"/>
  <c r="AC16" i="38"/>
  <c r="AB16" i="38"/>
  <c r="AA16" i="38"/>
  <c r="Z16" i="38"/>
  <c r="Y16" i="38"/>
  <c r="N16" i="38"/>
  <c r="J16" i="38"/>
  <c r="G16" i="38"/>
  <c r="F16" i="38"/>
  <c r="E16" i="38"/>
  <c r="D16" i="38"/>
  <c r="C16" i="38"/>
  <c r="AE15" i="38"/>
  <c r="AD15" i="38"/>
  <c r="AC15" i="38"/>
  <c r="AB15" i="38"/>
  <c r="AA15" i="38"/>
  <c r="Z15" i="38"/>
  <c r="Y15" i="38"/>
  <c r="N15" i="38"/>
  <c r="J15" i="38"/>
  <c r="G15" i="38"/>
  <c r="F15" i="38"/>
  <c r="E15" i="38"/>
  <c r="D15" i="38"/>
  <c r="C15" i="38"/>
  <c r="AE14" i="38"/>
  <c r="AD14" i="38"/>
  <c r="AC14" i="38"/>
  <c r="AB14" i="38"/>
  <c r="AA14" i="38"/>
  <c r="Z14" i="38"/>
  <c r="Y14" i="38"/>
  <c r="N14" i="38"/>
  <c r="J14" i="38"/>
  <c r="G14" i="38"/>
  <c r="F14" i="38"/>
  <c r="E14" i="38"/>
  <c r="D14" i="38"/>
  <c r="C14" i="38"/>
  <c r="AE13" i="38"/>
  <c r="AD13" i="38"/>
  <c r="AC13" i="38"/>
  <c r="AB13" i="38"/>
  <c r="AA13" i="38"/>
  <c r="Z13" i="38"/>
  <c r="Y13" i="38"/>
  <c r="N13" i="38"/>
  <c r="J13" i="38"/>
  <c r="G13" i="38"/>
  <c r="F13" i="38"/>
  <c r="X15" i="38" s="1"/>
  <c r="E13" i="38"/>
  <c r="D13" i="38"/>
  <c r="C13" i="38"/>
  <c r="U12" i="38"/>
  <c r="R12" i="38"/>
  <c r="Q12" i="38"/>
  <c r="P12" i="38"/>
  <c r="O12" i="38"/>
  <c r="N12" i="38"/>
  <c r="U11" i="38"/>
  <c r="R11" i="38"/>
  <c r="Q11" i="38"/>
  <c r="P11" i="38"/>
  <c r="O11" i="38"/>
  <c r="N11" i="38"/>
  <c r="C11" i="38"/>
  <c r="U10" i="38"/>
  <c r="R10" i="38"/>
  <c r="Q10" i="38"/>
  <c r="P10" i="38"/>
  <c r="O10" i="38"/>
  <c r="N10" i="38"/>
  <c r="C10" i="38"/>
  <c r="U9" i="38"/>
  <c r="R9" i="38"/>
  <c r="Q9" i="38"/>
  <c r="P9" i="38"/>
  <c r="O9" i="38"/>
  <c r="N9" i="38"/>
  <c r="C9" i="38"/>
  <c r="U8" i="38"/>
  <c r="R8" i="38"/>
  <c r="Q8" i="38"/>
  <c r="P8" i="38"/>
  <c r="O8" i="38"/>
  <c r="N8" i="38"/>
  <c r="R7" i="38"/>
  <c r="Q7" i="38"/>
  <c r="X14" i="38" s="1"/>
  <c r="P7" i="38"/>
  <c r="O7" i="38"/>
  <c r="N7" i="38"/>
  <c r="C7" i="38"/>
  <c r="S1" i="38"/>
  <c r="W20" i="38" s="1"/>
  <c r="C51" i="38" l="1"/>
  <c r="B51" i="38"/>
  <c r="AA20" i="38" s="1"/>
  <c r="AF20" i="38"/>
  <c r="Y20" i="38"/>
  <c r="AB20" i="37"/>
  <c r="B52" i="37"/>
  <c r="B50" i="37"/>
  <c r="Z20" i="37" s="1"/>
  <c r="B49" i="37"/>
  <c r="N47" i="37"/>
  <c r="J46" i="37"/>
  <c r="G46" i="37"/>
  <c r="F46" i="37"/>
  <c r="E46" i="37"/>
  <c r="D46" i="37"/>
  <c r="J45" i="37"/>
  <c r="G45" i="37"/>
  <c r="F45" i="37"/>
  <c r="E45" i="37"/>
  <c r="D45" i="37"/>
  <c r="J44" i="37"/>
  <c r="G44" i="37"/>
  <c r="F44" i="37"/>
  <c r="E44" i="37"/>
  <c r="D44" i="37"/>
  <c r="J43" i="37"/>
  <c r="G43" i="37"/>
  <c r="F43" i="37"/>
  <c r="E43" i="37"/>
  <c r="D43" i="37"/>
  <c r="J42" i="37"/>
  <c r="G42" i="37"/>
  <c r="F42" i="37"/>
  <c r="E42" i="37"/>
  <c r="D42" i="37"/>
  <c r="J41" i="37"/>
  <c r="G41" i="37"/>
  <c r="F41" i="37"/>
  <c r="E41" i="37"/>
  <c r="D41" i="37"/>
  <c r="U40" i="37"/>
  <c r="R40" i="37"/>
  <c r="Q40" i="37"/>
  <c r="P40" i="37"/>
  <c r="O40" i="37"/>
  <c r="J40" i="37"/>
  <c r="G40" i="37"/>
  <c r="F40" i="37"/>
  <c r="E40" i="37"/>
  <c r="D40" i="37"/>
  <c r="U39" i="37"/>
  <c r="R39" i="37"/>
  <c r="Q39" i="37"/>
  <c r="P39" i="37"/>
  <c r="O39" i="37"/>
  <c r="J39" i="37"/>
  <c r="G39" i="37"/>
  <c r="F39" i="37"/>
  <c r="E39" i="37"/>
  <c r="D39" i="37"/>
  <c r="U38" i="37"/>
  <c r="R38" i="37"/>
  <c r="Q38" i="37"/>
  <c r="P38" i="37"/>
  <c r="O38" i="37"/>
  <c r="J38" i="37"/>
  <c r="G38" i="37"/>
  <c r="F38" i="37"/>
  <c r="E38" i="37"/>
  <c r="D38" i="37"/>
  <c r="U37" i="37"/>
  <c r="R37" i="37"/>
  <c r="Q37" i="37"/>
  <c r="P37" i="37"/>
  <c r="O37" i="37"/>
  <c r="J37" i="37"/>
  <c r="G37" i="37"/>
  <c r="F37" i="37"/>
  <c r="E37" i="37"/>
  <c r="D37" i="37"/>
  <c r="U36" i="37"/>
  <c r="R36" i="37"/>
  <c r="Q36" i="37"/>
  <c r="P36" i="37"/>
  <c r="O36" i="37"/>
  <c r="J36" i="37"/>
  <c r="G36" i="37"/>
  <c r="F36" i="37"/>
  <c r="E36" i="37"/>
  <c r="D36" i="37"/>
  <c r="U35" i="37"/>
  <c r="R35" i="37"/>
  <c r="Q35" i="37"/>
  <c r="P35" i="37"/>
  <c r="O35" i="37"/>
  <c r="J35" i="37"/>
  <c r="G35" i="37"/>
  <c r="F35" i="37"/>
  <c r="E35" i="37"/>
  <c r="D35" i="37"/>
  <c r="U34" i="37"/>
  <c r="R34" i="37"/>
  <c r="Q34" i="37"/>
  <c r="P34" i="37"/>
  <c r="O34" i="37"/>
  <c r="J34" i="37"/>
  <c r="G34" i="37"/>
  <c r="F34" i="37"/>
  <c r="E34" i="37"/>
  <c r="D34" i="37"/>
  <c r="U33" i="37"/>
  <c r="R33" i="37"/>
  <c r="Q33" i="37"/>
  <c r="P33" i="37"/>
  <c r="O33" i="37"/>
  <c r="J33" i="37"/>
  <c r="G33" i="37"/>
  <c r="F33" i="37"/>
  <c r="E33" i="37"/>
  <c r="D33" i="37"/>
  <c r="U32" i="37"/>
  <c r="R32" i="37"/>
  <c r="Q32" i="37"/>
  <c r="P32" i="37"/>
  <c r="O32" i="37"/>
  <c r="J32" i="37"/>
  <c r="G32" i="37"/>
  <c r="F32" i="37"/>
  <c r="E32" i="37"/>
  <c r="D32" i="37"/>
  <c r="U31" i="37"/>
  <c r="R31" i="37"/>
  <c r="Q31" i="37"/>
  <c r="P31" i="37"/>
  <c r="O31" i="37"/>
  <c r="J31" i="37"/>
  <c r="G31" i="37"/>
  <c r="F31" i="37"/>
  <c r="E31" i="37"/>
  <c r="D31" i="37"/>
  <c r="U30" i="37"/>
  <c r="R30" i="37"/>
  <c r="Q30" i="37"/>
  <c r="P30" i="37"/>
  <c r="O30" i="37"/>
  <c r="J30" i="37"/>
  <c r="G30" i="37"/>
  <c r="F30" i="37"/>
  <c r="E30" i="37"/>
  <c r="D30" i="37"/>
  <c r="U29" i="37"/>
  <c r="R29" i="37"/>
  <c r="Q29" i="37"/>
  <c r="P29" i="37"/>
  <c r="O29" i="37"/>
  <c r="J29" i="37"/>
  <c r="G29" i="37"/>
  <c r="F29" i="37"/>
  <c r="E29" i="37"/>
  <c r="D29" i="37"/>
  <c r="U28" i="37"/>
  <c r="R28" i="37"/>
  <c r="Q28" i="37"/>
  <c r="P28" i="37"/>
  <c r="O28" i="37"/>
  <c r="J28" i="37"/>
  <c r="G28" i="37"/>
  <c r="F28" i="37"/>
  <c r="E28" i="37"/>
  <c r="D28" i="37"/>
  <c r="U27" i="37"/>
  <c r="R27" i="37"/>
  <c r="Q27" i="37"/>
  <c r="P27" i="37"/>
  <c r="O27" i="37"/>
  <c r="J27" i="37"/>
  <c r="G27" i="37"/>
  <c r="F27" i="37"/>
  <c r="E27" i="37"/>
  <c r="D27" i="37"/>
  <c r="C27" i="37"/>
  <c r="U26" i="37"/>
  <c r="R26" i="37"/>
  <c r="Q26" i="37"/>
  <c r="P26" i="37"/>
  <c r="O26" i="37"/>
  <c r="J26" i="37"/>
  <c r="G26" i="37"/>
  <c r="F26" i="37"/>
  <c r="E26" i="37"/>
  <c r="D26" i="37"/>
  <c r="C26" i="37"/>
  <c r="J25" i="37"/>
  <c r="G25" i="37"/>
  <c r="F25" i="37"/>
  <c r="E25" i="37"/>
  <c r="D25" i="37"/>
  <c r="C25" i="37"/>
  <c r="N24" i="37"/>
  <c r="J24" i="37"/>
  <c r="G24" i="37"/>
  <c r="F24" i="37"/>
  <c r="E24" i="37"/>
  <c r="D24" i="37"/>
  <c r="C24" i="37"/>
  <c r="N23" i="37"/>
  <c r="J23" i="37"/>
  <c r="G23" i="37"/>
  <c r="F23" i="37"/>
  <c r="E23" i="37"/>
  <c r="D23" i="37"/>
  <c r="C23" i="37"/>
  <c r="U22" i="37"/>
  <c r="R22" i="37"/>
  <c r="Q22" i="37"/>
  <c r="P22" i="37"/>
  <c r="O22" i="37"/>
  <c r="N22" i="37"/>
  <c r="J22" i="37"/>
  <c r="G22" i="37"/>
  <c r="F22" i="37"/>
  <c r="E22" i="37"/>
  <c r="D22" i="37"/>
  <c r="C22" i="37"/>
  <c r="U21" i="37"/>
  <c r="R21" i="37"/>
  <c r="Q21" i="37"/>
  <c r="P21" i="37"/>
  <c r="O21" i="37"/>
  <c r="N21" i="37"/>
  <c r="J21" i="37"/>
  <c r="G21" i="37"/>
  <c r="F21" i="37"/>
  <c r="E21" i="37"/>
  <c r="D21" i="37"/>
  <c r="C21" i="37"/>
  <c r="U20" i="37"/>
  <c r="R20" i="37"/>
  <c r="Q20" i="37"/>
  <c r="P20" i="37"/>
  <c r="O20" i="37"/>
  <c r="N20" i="37"/>
  <c r="J20" i="37"/>
  <c r="G20" i="37"/>
  <c r="F20" i="37"/>
  <c r="E20" i="37"/>
  <c r="D20" i="37"/>
  <c r="C20" i="37"/>
  <c r="U19" i="37"/>
  <c r="R19" i="37"/>
  <c r="Q19" i="37"/>
  <c r="P19" i="37"/>
  <c r="O19" i="37"/>
  <c r="N19" i="37"/>
  <c r="J19" i="37"/>
  <c r="G19" i="37"/>
  <c r="F19" i="37"/>
  <c r="E19" i="37"/>
  <c r="D19" i="37"/>
  <c r="C19" i="37"/>
  <c r="U18" i="37"/>
  <c r="R18" i="37"/>
  <c r="Q18" i="37"/>
  <c r="P18" i="37"/>
  <c r="O18" i="37"/>
  <c r="N18" i="37"/>
  <c r="J18" i="37"/>
  <c r="G18" i="37"/>
  <c r="F18" i="37"/>
  <c r="E18" i="37"/>
  <c r="D18" i="37"/>
  <c r="C18" i="37"/>
  <c r="U17" i="37"/>
  <c r="R17" i="37"/>
  <c r="Q17" i="37"/>
  <c r="P17" i="37"/>
  <c r="O17" i="37"/>
  <c r="N17" i="37"/>
  <c r="J17" i="37"/>
  <c r="G17" i="37"/>
  <c r="F17" i="37"/>
  <c r="E17" i="37"/>
  <c r="D17" i="37"/>
  <c r="C17" i="37"/>
  <c r="U16" i="37"/>
  <c r="R16" i="37"/>
  <c r="Q16" i="37"/>
  <c r="P16" i="37"/>
  <c r="O16" i="37"/>
  <c r="N16" i="37"/>
  <c r="J16" i="37"/>
  <c r="G16" i="37"/>
  <c r="F16" i="37"/>
  <c r="E16" i="37"/>
  <c r="D16" i="37"/>
  <c r="C16" i="37"/>
  <c r="U15" i="37"/>
  <c r="R15" i="37"/>
  <c r="Q15" i="37"/>
  <c r="P15" i="37"/>
  <c r="O15" i="37"/>
  <c r="N15" i="37"/>
  <c r="J15" i="37"/>
  <c r="G15" i="37"/>
  <c r="F15" i="37"/>
  <c r="E15" i="37"/>
  <c r="D15" i="37"/>
  <c r="C15" i="37"/>
  <c r="AE14" i="37"/>
  <c r="AD14" i="37"/>
  <c r="AC14" i="37"/>
  <c r="AB14" i="37"/>
  <c r="AA14" i="37"/>
  <c r="Z14" i="37"/>
  <c r="Y14" i="37"/>
  <c r="U14" i="37"/>
  <c r="R14" i="37"/>
  <c r="Q14" i="37"/>
  <c r="P14" i="37"/>
  <c r="O14" i="37"/>
  <c r="N14" i="37"/>
  <c r="J14" i="37"/>
  <c r="G14" i="37"/>
  <c r="F14" i="37"/>
  <c r="E14" i="37"/>
  <c r="D14" i="37"/>
  <c r="C14" i="37"/>
  <c r="AE13" i="37"/>
  <c r="AD13" i="37"/>
  <c r="AC13" i="37"/>
  <c r="AB13" i="37"/>
  <c r="AA13" i="37"/>
  <c r="Z13" i="37"/>
  <c r="Y13" i="37"/>
  <c r="U13" i="37"/>
  <c r="R13" i="37"/>
  <c r="Q13" i="37"/>
  <c r="P13" i="37"/>
  <c r="O13" i="37"/>
  <c r="N13" i="37"/>
  <c r="J13" i="37"/>
  <c r="G13" i="37"/>
  <c r="F13" i="37"/>
  <c r="E13" i="37"/>
  <c r="D13" i="37"/>
  <c r="C13" i="37"/>
  <c r="U12" i="37"/>
  <c r="R12" i="37"/>
  <c r="Q12" i="37"/>
  <c r="P12" i="37"/>
  <c r="O12" i="37"/>
  <c r="N12" i="37"/>
  <c r="J12" i="37"/>
  <c r="G12" i="37"/>
  <c r="F12" i="37"/>
  <c r="E12" i="37"/>
  <c r="D12" i="37"/>
  <c r="C12" i="37"/>
  <c r="U11" i="37"/>
  <c r="R11" i="37"/>
  <c r="Q11" i="37"/>
  <c r="P11" i="37"/>
  <c r="O11" i="37"/>
  <c r="N11" i="37"/>
  <c r="J11" i="37"/>
  <c r="G11" i="37"/>
  <c r="F11" i="37"/>
  <c r="E11" i="37"/>
  <c r="D11" i="37"/>
  <c r="C11" i="37"/>
  <c r="U10" i="37"/>
  <c r="R10" i="37"/>
  <c r="Q10" i="37"/>
  <c r="P10" i="37"/>
  <c r="O10" i="37"/>
  <c r="N10" i="37"/>
  <c r="J10" i="37"/>
  <c r="G10" i="37"/>
  <c r="F10" i="37"/>
  <c r="E10" i="37"/>
  <c r="D10" i="37"/>
  <c r="C10" i="37"/>
  <c r="U9" i="37"/>
  <c r="R9" i="37"/>
  <c r="Q9" i="37"/>
  <c r="P9" i="37"/>
  <c r="O9" i="37"/>
  <c r="N9" i="37"/>
  <c r="J9" i="37"/>
  <c r="G9" i="37"/>
  <c r="F9" i="37"/>
  <c r="E9" i="37"/>
  <c r="D9" i="37"/>
  <c r="C9" i="37"/>
  <c r="U8" i="37"/>
  <c r="R8" i="37"/>
  <c r="Q8" i="37"/>
  <c r="P8" i="37"/>
  <c r="O8" i="37"/>
  <c r="N8" i="37"/>
  <c r="J8" i="37"/>
  <c r="G8" i="37"/>
  <c r="F8" i="37"/>
  <c r="E8" i="37"/>
  <c r="D8" i="37"/>
  <c r="C8" i="37"/>
  <c r="R7" i="37"/>
  <c r="Q7" i="37"/>
  <c r="X14" i="37" s="1"/>
  <c r="P7" i="37"/>
  <c r="O7" i="37"/>
  <c r="N7" i="37"/>
  <c r="G7" i="37"/>
  <c r="F7" i="37"/>
  <c r="X13" i="37" s="1"/>
  <c r="E7" i="37"/>
  <c r="D7" i="37"/>
  <c r="C7" i="37"/>
  <c r="S1" i="37"/>
  <c r="W20" i="37" s="1"/>
  <c r="M19" i="36"/>
  <c r="M18" i="36"/>
  <c r="M17" i="36"/>
  <c r="M15" i="36"/>
  <c r="M14" i="36"/>
  <c r="M13" i="36"/>
  <c r="C52" i="38" l="1"/>
  <c r="AE20" i="38" s="1"/>
  <c r="D49" i="37"/>
  <c r="B53" i="37"/>
  <c r="AF20" i="37" s="1"/>
  <c r="AD20" i="38"/>
  <c r="C51" i="37"/>
  <c r="AC20" i="37"/>
  <c r="B51" i="37"/>
  <c r="AA20" i="37" s="1"/>
  <c r="Y20" i="37"/>
  <c r="B52" i="35"/>
  <c r="B50" i="35"/>
  <c r="Z20" i="35" s="1"/>
  <c r="B49" i="35"/>
  <c r="N47" i="35"/>
  <c r="J46" i="35"/>
  <c r="G46" i="35"/>
  <c r="F46" i="35"/>
  <c r="E46" i="35"/>
  <c r="D46" i="35"/>
  <c r="J45" i="35"/>
  <c r="G45" i="35"/>
  <c r="F45" i="35"/>
  <c r="E45" i="35"/>
  <c r="D45" i="35"/>
  <c r="J44" i="35"/>
  <c r="G44" i="35"/>
  <c r="F44" i="35"/>
  <c r="E44" i="35"/>
  <c r="D44" i="35"/>
  <c r="J43" i="35"/>
  <c r="G43" i="35"/>
  <c r="F43" i="35"/>
  <c r="E43" i="35"/>
  <c r="D43" i="35"/>
  <c r="J42" i="35"/>
  <c r="G42" i="35"/>
  <c r="F42" i="35"/>
  <c r="E42" i="35"/>
  <c r="D42" i="35"/>
  <c r="J41" i="35"/>
  <c r="G41" i="35"/>
  <c r="F41" i="35"/>
  <c r="E41" i="35"/>
  <c r="D41" i="35"/>
  <c r="U40" i="35"/>
  <c r="R40" i="35"/>
  <c r="Q40" i="35"/>
  <c r="P40" i="35"/>
  <c r="O40" i="35"/>
  <c r="J40" i="35"/>
  <c r="G40" i="35"/>
  <c r="F40" i="35"/>
  <c r="E40" i="35"/>
  <c r="D40" i="35"/>
  <c r="U39" i="35"/>
  <c r="R39" i="35"/>
  <c r="Q39" i="35"/>
  <c r="P39" i="35"/>
  <c r="O39" i="35"/>
  <c r="J39" i="35"/>
  <c r="G39" i="35"/>
  <c r="F39" i="35"/>
  <c r="E39" i="35"/>
  <c r="D39" i="35"/>
  <c r="U38" i="35"/>
  <c r="R38" i="35"/>
  <c r="Q38" i="35"/>
  <c r="P38" i="35"/>
  <c r="O38" i="35"/>
  <c r="J38" i="35"/>
  <c r="G38" i="35"/>
  <c r="F38" i="35"/>
  <c r="E38" i="35"/>
  <c r="D38" i="35"/>
  <c r="U37" i="35"/>
  <c r="R37" i="35"/>
  <c r="Q37" i="35"/>
  <c r="P37" i="35"/>
  <c r="O37" i="35"/>
  <c r="J37" i="35"/>
  <c r="G37" i="35"/>
  <c r="F37" i="35"/>
  <c r="E37" i="35"/>
  <c r="D37" i="35"/>
  <c r="U36" i="35"/>
  <c r="R36" i="35"/>
  <c r="Q36" i="35"/>
  <c r="P36" i="35"/>
  <c r="O36" i="35"/>
  <c r="J36" i="35"/>
  <c r="G36" i="35"/>
  <c r="F36" i="35"/>
  <c r="E36" i="35"/>
  <c r="D36" i="35"/>
  <c r="U35" i="35"/>
  <c r="R35" i="35"/>
  <c r="Q35" i="35"/>
  <c r="P35" i="35"/>
  <c r="O35" i="35"/>
  <c r="J35" i="35"/>
  <c r="G35" i="35"/>
  <c r="F35" i="35"/>
  <c r="E35" i="35"/>
  <c r="D35" i="35"/>
  <c r="U34" i="35"/>
  <c r="R34" i="35"/>
  <c r="Q34" i="35"/>
  <c r="P34" i="35"/>
  <c r="O34" i="35"/>
  <c r="J34" i="35"/>
  <c r="G34" i="35"/>
  <c r="F34" i="35"/>
  <c r="E34" i="35"/>
  <c r="D34" i="35"/>
  <c r="U33" i="35"/>
  <c r="R33" i="35"/>
  <c r="Q33" i="35"/>
  <c r="P33" i="35"/>
  <c r="O33" i="35"/>
  <c r="J33" i="35"/>
  <c r="G33" i="35"/>
  <c r="F33" i="35"/>
  <c r="E33" i="35"/>
  <c r="D33" i="35"/>
  <c r="U32" i="35"/>
  <c r="R32" i="35"/>
  <c r="Q32" i="35"/>
  <c r="P32" i="35"/>
  <c r="O32" i="35"/>
  <c r="J32" i="35"/>
  <c r="G32" i="35"/>
  <c r="F32" i="35"/>
  <c r="E32" i="35"/>
  <c r="D32" i="35"/>
  <c r="U31" i="35"/>
  <c r="R31" i="35"/>
  <c r="Q31" i="35"/>
  <c r="P31" i="35"/>
  <c r="O31" i="35"/>
  <c r="J31" i="35"/>
  <c r="G31" i="35"/>
  <c r="F31" i="35"/>
  <c r="E31" i="35"/>
  <c r="D31" i="35"/>
  <c r="U30" i="35"/>
  <c r="R30" i="35"/>
  <c r="Q30" i="35"/>
  <c r="P30" i="35"/>
  <c r="O30" i="35"/>
  <c r="J30" i="35"/>
  <c r="G30" i="35"/>
  <c r="F30" i="35"/>
  <c r="E30" i="35"/>
  <c r="D30" i="35"/>
  <c r="U29" i="35"/>
  <c r="R29" i="35"/>
  <c r="Q29" i="35"/>
  <c r="P29" i="35"/>
  <c r="O29" i="35"/>
  <c r="J29" i="35"/>
  <c r="G29" i="35"/>
  <c r="F29" i="35"/>
  <c r="E29" i="35"/>
  <c r="D29" i="35"/>
  <c r="U28" i="35"/>
  <c r="R28" i="35"/>
  <c r="Q28" i="35"/>
  <c r="P28" i="35"/>
  <c r="O28" i="35"/>
  <c r="J28" i="35"/>
  <c r="G28" i="35"/>
  <c r="F28" i="35"/>
  <c r="E28" i="35"/>
  <c r="D28" i="35"/>
  <c r="U27" i="35"/>
  <c r="R27" i="35"/>
  <c r="Q27" i="35"/>
  <c r="P27" i="35"/>
  <c r="O27" i="35"/>
  <c r="J27" i="35"/>
  <c r="G27" i="35"/>
  <c r="F27" i="35"/>
  <c r="E27" i="35"/>
  <c r="D27" i="35"/>
  <c r="U26" i="35"/>
  <c r="R26" i="35"/>
  <c r="Q26" i="35"/>
  <c r="P26" i="35"/>
  <c r="O26" i="35"/>
  <c r="J26" i="35"/>
  <c r="G26" i="35"/>
  <c r="F26" i="35"/>
  <c r="E26" i="35"/>
  <c r="D26" i="35"/>
  <c r="U25" i="35"/>
  <c r="R25" i="35"/>
  <c r="Q25" i="35"/>
  <c r="P25" i="35"/>
  <c r="O25" i="35"/>
  <c r="J25" i="35"/>
  <c r="G25" i="35"/>
  <c r="F25" i="35"/>
  <c r="E25" i="35"/>
  <c r="D25" i="35"/>
  <c r="U24" i="35"/>
  <c r="R24" i="35"/>
  <c r="Q24" i="35"/>
  <c r="P24" i="35"/>
  <c r="O24" i="35"/>
  <c r="J24" i="35"/>
  <c r="G24" i="35"/>
  <c r="F24" i="35"/>
  <c r="E24" i="35"/>
  <c r="D24" i="35"/>
  <c r="U23" i="35"/>
  <c r="R23" i="35"/>
  <c r="Q23" i="35"/>
  <c r="P23" i="35"/>
  <c r="O23" i="35"/>
  <c r="J23" i="35"/>
  <c r="G23" i="35"/>
  <c r="F23" i="35"/>
  <c r="E23" i="35"/>
  <c r="D23" i="35"/>
  <c r="C23" i="35"/>
  <c r="U22" i="35"/>
  <c r="R22" i="35"/>
  <c r="Q22" i="35"/>
  <c r="P22" i="35"/>
  <c r="O22" i="35"/>
  <c r="J22" i="35"/>
  <c r="G22" i="35"/>
  <c r="F22" i="35"/>
  <c r="E22" i="35"/>
  <c r="D22" i="35"/>
  <c r="C22" i="35"/>
  <c r="U21" i="35"/>
  <c r="R21" i="35"/>
  <c r="Q21" i="35"/>
  <c r="P21" i="35"/>
  <c r="O21" i="35"/>
  <c r="J21" i="35"/>
  <c r="G21" i="35"/>
  <c r="F21" i="35"/>
  <c r="E21" i="35"/>
  <c r="D21" i="35"/>
  <c r="C21" i="35"/>
  <c r="AB20" i="35"/>
  <c r="N20" i="35"/>
  <c r="J20" i="35"/>
  <c r="G20" i="35"/>
  <c r="F20" i="35"/>
  <c r="E20" i="35"/>
  <c r="D20" i="35"/>
  <c r="C20" i="35"/>
  <c r="U19" i="35"/>
  <c r="R19" i="35"/>
  <c r="Q19" i="35"/>
  <c r="P19" i="35"/>
  <c r="O19" i="35"/>
  <c r="N19" i="35"/>
  <c r="J19" i="35"/>
  <c r="G19" i="35"/>
  <c r="F19" i="35"/>
  <c r="E19" i="35"/>
  <c r="D19" i="35"/>
  <c r="C19" i="35"/>
  <c r="N18" i="35"/>
  <c r="C18" i="35"/>
  <c r="N17" i="35"/>
  <c r="C17" i="35"/>
  <c r="N16" i="35"/>
  <c r="C16" i="35"/>
  <c r="N15" i="35"/>
  <c r="J15" i="35"/>
  <c r="G15" i="35"/>
  <c r="F15" i="35"/>
  <c r="E15" i="35"/>
  <c r="D15" i="35"/>
  <c r="C15" i="35"/>
  <c r="AE14" i="35"/>
  <c r="AD14" i="35"/>
  <c r="AC14" i="35"/>
  <c r="AB14" i="35"/>
  <c r="AA14" i="35"/>
  <c r="Z14" i="35"/>
  <c r="Y14" i="35"/>
  <c r="U14" i="35"/>
  <c r="R14" i="35"/>
  <c r="Q14" i="35"/>
  <c r="P14" i="35"/>
  <c r="O14" i="35"/>
  <c r="N14" i="35"/>
  <c r="J14" i="35"/>
  <c r="G14" i="35"/>
  <c r="F14" i="35"/>
  <c r="E14" i="35"/>
  <c r="D14" i="35"/>
  <c r="C14" i="35"/>
  <c r="AE13" i="35"/>
  <c r="AD13" i="35"/>
  <c r="AC13" i="35"/>
  <c r="AB13" i="35"/>
  <c r="AA13" i="35"/>
  <c r="Z13" i="35"/>
  <c r="Y13" i="35"/>
  <c r="U13" i="35"/>
  <c r="R13" i="35"/>
  <c r="Q13" i="35"/>
  <c r="P13" i="35"/>
  <c r="O13" i="35"/>
  <c r="N13" i="35"/>
  <c r="C13" i="35"/>
  <c r="U12" i="35"/>
  <c r="R12" i="35"/>
  <c r="Q12" i="35"/>
  <c r="P12" i="35"/>
  <c r="O12" i="35"/>
  <c r="N12" i="35"/>
  <c r="J12" i="35"/>
  <c r="G12" i="35"/>
  <c r="F12" i="35"/>
  <c r="E12" i="35"/>
  <c r="D12" i="35"/>
  <c r="C12" i="35"/>
  <c r="U11" i="35"/>
  <c r="R11" i="35"/>
  <c r="Q11" i="35"/>
  <c r="P11" i="35"/>
  <c r="O11" i="35"/>
  <c r="N11" i="35"/>
  <c r="J11" i="35"/>
  <c r="G11" i="35"/>
  <c r="F11" i="35"/>
  <c r="E11" i="35"/>
  <c r="D11" i="35"/>
  <c r="C11" i="35"/>
  <c r="U10" i="35"/>
  <c r="R10" i="35"/>
  <c r="Q10" i="35"/>
  <c r="P10" i="35"/>
  <c r="O10" i="35"/>
  <c r="N10" i="35"/>
  <c r="J10" i="35"/>
  <c r="G10" i="35"/>
  <c r="F10" i="35"/>
  <c r="E10" i="35"/>
  <c r="D10" i="35"/>
  <c r="C10" i="35"/>
  <c r="U9" i="35"/>
  <c r="R9" i="35"/>
  <c r="Q9" i="35"/>
  <c r="P9" i="35"/>
  <c r="O9" i="35"/>
  <c r="N9" i="35"/>
  <c r="J9" i="35"/>
  <c r="G9" i="35"/>
  <c r="F9" i="35"/>
  <c r="E9" i="35"/>
  <c r="D9" i="35"/>
  <c r="C9" i="35"/>
  <c r="U8" i="35"/>
  <c r="R8" i="35"/>
  <c r="Q8" i="35"/>
  <c r="P8" i="35"/>
  <c r="O8" i="35"/>
  <c r="N8" i="35"/>
  <c r="J8" i="35"/>
  <c r="G8" i="35"/>
  <c r="F8" i="35"/>
  <c r="E8" i="35"/>
  <c r="D8" i="35"/>
  <c r="C8" i="35"/>
  <c r="N7" i="35"/>
  <c r="C7" i="35"/>
  <c r="S1" i="35"/>
  <c r="W20" i="35" s="1"/>
  <c r="C53" i="38" l="1"/>
  <c r="AG20" i="38" s="1"/>
  <c r="D50" i="38"/>
  <c r="AD20" i="37"/>
  <c r="C52" i="37"/>
  <c r="D50" i="37" s="1"/>
  <c r="B53" i="35"/>
  <c r="AF20" i="35" s="1"/>
  <c r="D49" i="35"/>
  <c r="D51" i="38"/>
  <c r="C51" i="35"/>
  <c r="C52" i="35" s="1"/>
  <c r="AC20" i="35"/>
  <c r="B51" i="35"/>
  <c r="AA20" i="35" s="1"/>
  <c r="Y20" i="35"/>
  <c r="AC13" i="34"/>
  <c r="AC16" i="34"/>
  <c r="AC15" i="34"/>
  <c r="AC14" i="34"/>
  <c r="AB16" i="34"/>
  <c r="AA16" i="34"/>
  <c r="Z16" i="34"/>
  <c r="Y16" i="34"/>
  <c r="X16" i="34"/>
  <c r="W16" i="34"/>
  <c r="AB15" i="34"/>
  <c r="AA15" i="34"/>
  <c r="Z15" i="34"/>
  <c r="Y15" i="34"/>
  <c r="X15" i="34"/>
  <c r="W15" i="34"/>
  <c r="AB14" i="34"/>
  <c r="AA14" i="34"/>
  <c r="Z14" i="34"/>
  <c r="Y14" i="34"/>
  <c r="X14" i="34"/>
  <c r="W14" i="34"/>
  <c r="AB13" i="34"/>
  <c r="AA13" i="34"/>
  <c r="Z13" i="34"/>
  <c r="Y13" i="34"/>
  <c r="X13" i="34"/>
  <c r="W13" i="34"/>
  <c r="O52" i="34"/>
  <c r="B52" i="34"/>
  <c r="B53" i="34" s="1"/>
  <c r="AD20" i="34" s="1"/>
  <c r="C50" i="34"/>
  <c r="AA20" i="34" s="1"/>
  <c r="B50" i="34"/>
  <c r="X20" i="34" s="1"/>
  <c r="O49" i="34"/>
  <c r="C49" i="34"/>
  <c r="B49" i="34"/>
  <c r="B51" i="34" s="1"/>
  <c r="Y20" i="34" s="1"/>
  <c r="M47" i="34"/>
  <c r="I46" i="34"/>
  <c r="G46" i="34"/>
  <c r="F46" i="34"/>
  <c r="E46" i="34"/>
  <c r="D46" i="34"/>
  <c r="C46" i="34"/>
  <c r="I45" i="34"/>
  <c r="G45" i="34"/>
  <c r="F45" i="34"/>
  <c r="E45" i="34"/>
  <c r="D45" i="34"/>
  <c r="C45" i="34"/>
  <c r="I44" i="34"/>
  <c r="G44" i="34"/>
  <c r="F44" i="34"/>
  <c r="E44" i="34"/>
  <c r="D44" i="34"/>
  <c r="C44" i="34"/>
  <c r="I43" i="34"/>
  <c r="G43" i="34"/>
  <c r="F43" i="34"/>
  <c r="E43" i="34"/>
  <c r="D43" i="34"/>
  <c r="C43" i="34"/>
  <c r="I42" i="34"/>
  <c r="G42" i="34"/>
  <c r="F42" i="34"/>
  <c r="E42" i="34"/>
  <c r="D42" i="34"/>
  <c r="C42" i="34"/>
  <c r="I41" i="34"/>
  <c r="G41" i="34"/>
  <c r="F41" i="34"/>
  <c r="E41" i="34"/>
  <c r="D41" i="34"/>
  <c r="C41" i="34"/>
  <c r="S40" i="34"/>
  <c r="Q40" i="34"/>
  <c r="P40" i="34"/>
  <c r="O40" i="34"/>
  <c r="N40" i="34"/>
  <c r="M40" i="34"/>
  <c r="I40" i="34"/>
  <c r="G40" i="34"/>
  <c r="F40" i="34"/>
  <c r="E40" i="34"/>
  <c r="D40" i="34"/>
  <c r="C40" i="34"/>
  <c r="S39" i="34"/>
  <c r="Q39" i="34"/>
  <c r="P39" i="34"/>
  <c r="O39" i="34"/>
  <c r="N39" i="34"/>
  <c r="M39" i="34"/>
  <c r="I39" i="34"/>
  <c r="G39" i="34"/>
  <c r="F39" i="34"/>
  <c r="E39" i="34"/>
  <c r="D39" i="34"/>
  <c r="C39" i="34"/>
  <c r="S38" i="34"/>
  <c r="Q38" i="34"/>
  <c r="P38" i="34"/>
  <c r="O38" i="34"/>
  <c r="N38" i="34"/>
  <c r="M38" i="34"/>
  <c r="I38" i="34"/>
  <c r="G38" i="34"/>
  <c r="F38" i="34"/>
  <c r="E38" i="34"/>
  <c r="D38" i="34"/>
  <c r="C38" i="34"/>
  <c r="S37" i="34"/>
  <c r="Q37" i="34"/>
  <c r="P37" i="34"/>
  <c r="O37" i="34"/>
  <c r="N37" i="34"/>
  <c r="M37" i="34"/>
  <c r="I37" i="34"/>
  <c r="G37" i="34"/>
  <c r="F37" i="34"/>
  <c r="E37" i="34"/>
  <c r="D37" i="34"/>
  <c r="C37" i="34"/>
  <c r="S36" i="34"/>
  <c r="Q36" i="34"/>
  <c r="P36" i="34"/>
  <c r="O36" i="34"/>
  <c r="N36" i="34"/>
  <c r="M36" i="34"/>
  <c r="I36" i="34"/>
  <c r="G36" i="34"/>
  <c r="F36" i="34"/>
  <c r="E36" i="34"/>
  <c r="D36" i="34"/>
  <c r="C36" i="34"/>
  <c r="S35" i="34"/>
  <c r="Q35" i="34"/>
  <c r="P35" i="34"/>
  <c r="O35" i="34"/>
  <c r="N35" i="34"/>
  <c r="M35" i="34"/>
  <c r="I35" i="34"/>
  <c r="G35" i="34"/>
  <c r="F35" i="34"/>
  <c r="E35" i="34"/>
  <c r="D35" i="34"/>
  <c r="C35" i="34"/>
  <c r="S34" i="34"/>
  <c r="Q34" i="34"/>
  <c r="P34" i="34"/>
  <c r="O34" i="34"/>
  <c r="N34" i="34"/>
  <c r="M34" i="34"/>
  <c r="I34" i="34"/>
  <c r="G34" i="34"/>
  <c r="F34" i="34"/>
  <c r="E34" i="34"/>
  <c r="D34" i="34"/>
  <c r="C34" i="34"/>
  <c r="S33" i="34"/>
  <c r="Q33" i="34"/>
  <c r="P33" i="34"/>
  <c r="O33" i="34"/>
  <c r="N33" i="34"/>
  <c r="M33" i="34"/>
  <c r="I33" i="34"/>
  <c r="G33" i="34"/>
  <c r="F33" i="34"/>
  <c r="E33" i="34"/>
  <c r="D33" i="34"/>
  <c r="C33" i="34"/>
  <c r="S32" i="34"/>
  <c r="Q32" i="34"/>
  <c r="P32" i="34"/>
  <c r="O32" i="34"/>
  <c r="N32" i="34"/>
  <c r="M32" i="34"/>
  <c r="I32" i="34"/>
  <c r="G32" i="34"/>
  <c r="F32" i="34"/>
  <c r="E32" i="34"/>
  <c r="D32" i="34"/>
  <c r="C32" i="34"/>
  <c r="S31" i="34"/>
  <c r="Q31" i="34"/>
  <c r="P31" i="34"/>
  <c r="O31" i="34"/>
  <c r="N31" i="34"/>
  <c r="M31" i="34"/>
  <c r="I31" i="34"/>
  <c r="G31" i="34"/>
  <c r="F31" i="34"/>
  <c r="E31" i="34"/>
  <c r="D31" i="34"/>
  <c r="C31" i="34"/>
  <c r="S30" i="34"/>
  <c r="Q30" i="34"/>
  <c r="P30" i="34"/>
  <c r="O30" i="34"/>
  <c r="N30" i="34"/>
  <c r="M30" i="34"/>
  <c r="I30" i="34"/>
  <c r="G30" i="34"/>
  <c r="F30" i="34"/>
  <c r="E30" i="34"/>
  <c r="D30" i="34"/>
  <c r="C30" i="34"/>
  <c r="S29" i="34"/>
  <c r="Q29" i="34"/>
  <c r="P29" i="34"/>
  <c r="O29" i="34"/>
  <c r="N29" i="34"/>
  <c r="M29" i="34"/>
  <c r="I29" i="34"/>
  <c r="G29" i="34"/>
  <c r="F29" i="34"/>
  <c r="E29" i="34"/>
  <c r="D29" i="34"/>
  <c r="C29" i="34"/>
  <c r="S28" i="34"/>
  <c r="Q28" i="34"/>
  <c r="P28" i="34"/>
  <c r="O28" i="34"/>
  <c r="N28" i="34"/>
  <c r="M28" i="34"/>
  <c r="I28" i="34"/>
  <c r="G28" i="34"/>
  <c r="F28" i="34"/>
  <c r="E28" i="34"/>
  <c r="D28" i="34"/>
  <c r="C28" i="34"/>
  <c r="S27" i="34"/>
  <c r="Q27" i="34"/>
  <c r="P27" i="34"/>
  <c r="O27" i="34"/>
  <c r="N27" i="34"/>
  <c r="M27" i="34"/>
  <c r="I27" i="34"/>
  <c r="G27" i="34"/>
  <c r="F27" i="34"/>
  <c r="E27" i="34"/>
  <c r="D27" i="34"/>
  <c r="C27" i="34"/>
  <c r="S26" i="34"/>
  <c r="Q26" i="34"/>
  <c r="P26" i="34"/>
  <c r="O26" i="34"/>
  <c r="N26" i="34"/>
  <c r="M26" i="34"/>
  <c r="I26" i="34"/>
  <c r="G26" i="34"/>
  <c r="F26" i="34"/>
  <c r="E26" i="34"/>
  <c r="D26" i="34"/>
  <c r="C26" i="34"/>
  <c r="S25" i="34"/>
  <c r="Q25" i="34"/>
  <c r="P25" i="34"/>
  <c r="O25" i="34"/>
  <c r="N25" i="34"/>
  <c r="M25" i="34"/>
  <c r="I25" i="34"/>
  <c r="G25" i="34"/>
  <c r="F25" i="34"/>
  <c r="E25" i="34"/>
  <c r="D25" i="34"/>
  <c r="C25" i="34"/>
  <c r="S24" i="34"/>
  <c r="Q24" i="34"/>
  <c r="P24" i="34"/>
  <c r="O24" i="34"/>
  <c r="N24" i="34"/>
  <c r="M24" i="34"/>
  <c r="I24" i="34"/>
  <c r="G24" i="34"/>
  <c r="F24" i="34"/>
  <c r="E24" i="34"/>
  <c r="D24" i="34"/>
  <c r="C24" i="34"/>
  <c r="S23" i="34"/>
  <c r="Q23" i="34"/>
  <c r="P23" i="34"/>
  <c r="O23" i="34"/>
  <c r="N23" i="34"/>
  <c r="M23" i="34"/>
  <c r="I23" i="34"/>
  <c r="G23" i="34"/>
  <c r="F23" i="34"/>
  <c r="E23" i="34"/>
  <c r="D23" i="34"/>
  <c r="C23" i="34"/>
  <c r="S22" i="34"/>
  <c r="Q22" i="34"/>
  <c r="P22" i="34"/>
  <c r="O22" i="34"/>
  <c r="N22" i="34"/>
  <c r="M22" i="34"/>
  <c r="I22" i="34"/>
  <c r="G22" i="34"/>
  <c r="F22" i="34"/>
  <c r="E22" i="34"/>
  <c r="D22" i="34"/>
  <c r="C22" i="34"/>
  <c r="S21" i="34"/>
  <c r="Q21" i="34"/>
  <c r="P21" i="34"/>
  <c r="O21" i="34"/>
  <c r="N21" i="34"/>
  <c r="M21" i="34"/>
  <c r="I21" i="34"/>
  <c r="G21" i="34"/>
  <c r="F21" i="34"/>
  <c r="E21" i="34"/>
  <c r="D21" i="34"/>
  <c r="C21" i="34"/>
  <c r="S20" i="34"/>
  <c r="Q20" i="34"/>
  <c r="P20" i="34"/>
  <c r="O20" i="34"/>
  <c r="N20" i="34"/>
  <c r="M20" i="34"/>
  <c r="I20" i="34"/>
  <c r="G20" i="34"/>
  <c r="F20" i="34"/>
  <c r="E20" i="34"/>
  <c r="D20" i="34"/>
  <c r="C20" i="34"/>
  <c r="S19" i="34"/>
  <c r="Q19" i="34"/>
  <c r="P19" i="34"/>
  <c r="O19" i="34"/>
  <c r="N19" i="34"/>
  <c r="M19" i="34"/>
  <c r="I19" i="34"/>
  <c r="G19" i="34"/>
  <c r="F19" i="34"/>
  <c r="E19" i="34"/>
  <c r="D19" i="34"/>
  <c r="C19" i="34"/>
  <c r="S18" i="34"/>
  <c r="Q18" i="34"/>
  <c r="P18" i="34"/>
  <c r="O18" i="34"/>
  <c r="N18" i="34"/>
  <c r="M18" i="34"/>
  <c r="I18" i="34"/>
  <c r="G18" i="34"/>
  <c r="F18" i="34"/>
  <c r="E18" i="34"/>
  <c r="D18" i="34"/>
  <c r="C18" i="34"/>
  <c r="S17" i="34"/>
  <c r="Q17" i="34"/>
  <c r="P17" i="34"/>
  <c r="O17" i="34"/>
  <c r="N17" i="34"/>
  <c r="M17" i="34"/>
  <c r="I17" i="34"/>
  <c r="G17" i="34"/>
  <c r="F17" i="34"/>
  <c r="E17" i="34"/>
  <c r="D17" i="34"/>
  <c r="C17" i="34"/>
  <c r="S16" i="34"/>
  <c r="Q16" i="34"/>
  <c r="P16" i="34"/>
  <c r="O16" i="34"/>
  <c r="N16" i="34"/>
  <c r="M16" i="34"/>
  <c r="I16" i="34"/>
  <c r="G16" i="34"/>
  <c r="F16" i="34"/>
  <c r="E16" i="34"/>
  <c r="D16" i="34"/>
  <c r="C16" i="34"/>
  <c r="S15" i="34"/>
  <c r="Q15" i="34"/>
  <c r="P15" i="34"/>
  <c r="O15" i="34"/>
  <c r="N15" i="34"/>
  <c r="M15" i="34"/>
  <c r="I15" i="34"/>
  <c r="G15" i="34"/>
  <c r="F15" i="34"/>
  <c r="E15" i="34"/>
  <c r="D15" i="34"/>
  <c r="C15" i="34"/>
  <c r="S14" i="34"/>
  <c r="Q14" i="34"/>
  <c r="P14" i="34"/>
  <c r="O14" i="34"/>
  <c r="N14" i="34"/>
  <c r="M14" i="34"/>
  <c r="I14" i="34"/>
  <c r="G14" i="34"/>
  <c r="F14" i="34"/>
  <c r="E14" i="34"/>
  <c r="D14" i="34"/>
  <c r="C14" i="34"/>
  <c r="S13" i="34"/>
  <c r="Q13" i="34"/>
  <c r="P13" i="34"/>
  <c r="V16" i="34" s="1"/>
  <c r="O13" i="34"/>
  <c r="N13" i="34"/>
  <c r="M13" i="34"/>
  <c r="I13" i="34"/>
  <c r="G13" i="34"/>
  <c r="F13" i="34"/>
  <c r="V15" i="34" s="1"/>
  <c r="E13" i="34"/>
  <c r="D13" i="34"/>
  <c r="C13" i="34"/>
  <c r="S12" i="34"/>
  <c r="Q12" i="34"/>
  <c r="P12" i="34"/>
  <c r="O12" i="34"/>
  <c r="N12" i="34"/>
  <c r="M12" i="34"/>
  <c r="I12" i="34"/>
  <c r="G12" i="34"/>
  <c r="F12" i="34"/>
  <c r="E12" i="34"/>
  <c r="D12" i="34"/>
  <c r="C12" i="34"/>
  <c r="S11" i="34"/>
  <c r="Q11" i="34"/>
  <c r="P11" i="34"/>
  <c r="O11" i="34"/>
  <c r="N11" i="34"/>
  <c r="M11" i="34"/>
  <c r="I11" i="34"/>
  <c r="G11" i="34"/>
  <c r="F11" i="34"/>
  <c r="E11" i="34"/>
  <c r="D11" i="34"/>
  <c r="C11" i="34"/>
  <c r="S10" i="34"/>
  <c r="Q10" i="34"/>
  <c r="P10" i="34"/>
  <c r="O10" i="34"/>
  <c r="N10" i="34"/>
  <c r="M10" i="34"/>
  <c r="I10" i="34"/>
  <c r="G10" i="34"/>
  <c r="F10" i="34"/>
  <c r="E10" i="34"/>
  <c r="D10" i="34"/>
  <c r="C10" i="34"/>
  <c r="S9" i="34"/>
  <c r="Q9" i="34"/>
  <c r="P9" i="34"/>
  <c r="O9" i="34"/>
  <c r="N9" i="34"/>
  <c r="M9" i="34"/>
  <c r="I9" i="34"/>
  <c r="G9" i="34"/>
  <c r="F9" i="34"/>
  <c r="E9" i="34"/>
  <c r="D9" i="34"/>
  <c r="C9" i="34"/>
  <c r="S8" i="34"/>
  <c r="Q8" i="34"/>
  <c r="P8" i="34"/>
  <c r="O8" i="34"/>
  <c r="N8" i="34"/>
  <c r="M8" i="34"/>
  <c r="I8" i="34"/>
  <c r="G8" i="34"/>
  <c r="F8" i="34"/>
  <c r="E8" i="34"/>
  <c r="D8" i="34"/>
  <c r="C8" i="34"/>
  <c r="S7" i="34"/>
  <c r="Q7" i="34"/>
  <c r="P7" i="34"/>
  <c r="V14" i="34" s="1"/>
  <c r="O7" i="34"/>
  <c r="N7" i="34"/>
  <c r="M7" i="34"/>
  <c r="I7" i="34"/>
  <c r="G7" i="34"/>
  <c r="F7" i="34"/>
  <c r="V13" i="34" s="1"/>
  <c r="E7" i="34"/>
  <c r="D7" i="34"/>
  <c r="C7" i="34"/>
  <c r="R1" i="34"/>
  <c r="U20" i="34" s="1"/>
  <c r="C1" i="30"/>
  <c r="I1" i="30"/>
  <c r="H1" i="30"/>
  <c r="G1" i="30"/>
  <c r="F1" i="30"/>
  <c r="E1" i="30"/>
  <c r="D1" i="30"/>
  <c r="D49" i="34" l="1"/>
  <c r="AE20" i="37"/>
  <c r="AD20" i="35"/>
  <c r="C53" i="37"/>
  <c r="AG20" i="37" s="1"/>
  <c r="W20" i="34"/>
  <c r="C51" i="34"/>
  <c r="AB20" i="34" s="1"/>
  <c r="P18" i="39"/>
  <c r="D18" i="39"/>
  <c r="Q18" i="39"/>
  <c r="E18" i="39"/>
  <c r="W18" i="39"/>
  <c r="K18" i="39"/>
  <c r="S18" i="39"/>
  <c r="G18" i="39"/>
  <c r="W7" i="39"/>
  <c r="W13" i="39"/>
  <c r="K7" i="39"/>
  <c r="K13" i="39"/>
  <c r="D36" i="38"/>
  <c r="D34" i="38"/>
  <c r="G36" i="38"/>
  <c r="G34" i="38"/>
  <c r="E36" i="38"/>
  <c r="E34" i="38"/>
  <c r="J36" i="38"/>
  <c r="J34" i="38"/>
  <c r="D22" i="38"/>
  <c r="D35" i="38"/>
  <c r="G22" i="38"/>
  <c r="G35" i="38"/>
  <c r="E22" i="38"/>
  <c r="E35" i="38"/>
  <c r="J22" i="38"/>
  <c r="J35" i="38"/>
  <c r="O19" i="38"/>
  <c r="D21" i="38"/>
  <c r="R19" i="38"/>
  <c r="G21" i="38"/>
  <c r="P19" i="38"/>
  <c r="E21" i="38"/>
  <c r="U19" i="38"/>
  <c r="J21" i="38"/>
  <c r="D11" i="38"/>
  <c r="D12" i="38"/>
  <c r="G11" i="38"/>
  <c r="G12" i="38"/>
  <c r="E11" i="38"/>
  <c r="E12" i="38"/>
  <c r="J11" i="38"/>
  <c r="J12" i="38"/>
  <c r="G9" i="38"/>
  <c r="G10" i="38"/>
  <c r="D9" i="38"/>
  <c r="D10" i="38"/>
  <c r="E9" i="38"/>
  <c r="E10" i="38"/>
  <c r="J9" i="38"/>
  <c r="J10" i="38"/>
  <c r="G7" i="38"/>
  <c r="G8" i="38"/>
  <c r="D7" i="38"/>
  <c r="D8" i="38"/>
  <c r="E7" i="38"/>
  <c r="E8" i="38"/>
  <c r="J7" i="38"/>
  <c r="J8" i="38"/>
  <c r="R15" i="38"/>
  <c r="R16" i="38"/>
  <c r="O15" i="38"/>
  <c r="O16" i="38"/>
  <c r="P15" i="38"/>
  <c r="P16" i="38"/>
  <c r="U15" i="38"/>
  <c r="U16" i="38"/>
  <c r="R13" i="38"/>
  <c r="R14" i="38"/>
  <c r="O13" i="38"/>
  <c r="O14" i="38"/>
  <c r="P13" i="38"/>
  <c r="P14" i="38"/>
  <c r="U13" i="38"/>
  <c r="U14" i="38"/>
  <c r="Z20" i="34"/>
  <c r="E22" i="39"/>
  <c r="Q21" i="39"/>
  <c r="Q7" i="39"/>
  <c r="Q22" i="39"/>
  <c r="Q13" i="39"/>
  <c r="D22" i="39"/>
  <c r="P21" i="39"/>
  <c r="P7" i="39"/>
  <c r="P22" i="39"/>
  <c r="P13" i="39"/>
  <c r="G22" i="39"/>
  <c r="S22" i="39"/>
  <c r="S13" i="39"/>
  <c r="S21" i="39"/>
  <c r="S7" i="39"/>
  <c r="D13" i="39"/>
  <c r="D21" i="39"/>
  <c r="E13" i="39"/>
  <c r="E21" i="39"/>
  <c r="G13" i="39"/>
  <c r="G21" i="39"/>
  <c r="U23" i="37"/>
  <c r="P15" i="48"/>
  <c r="P12" i="48"/>
  <c r="P10" i="48"/>
  <c r="P14" i="48"/>
  <c r="P11" i="48"/>
  <c r="P9" i="48"/>
  <c r="P13" i="48"/>
  <c r="R15" i="48"/>
  <c r="R14" i="48"/>
  <c r="R13" i="48"/>
  <c r="R12" i="48"/>
  <c r="R11" i="48"/>
  <c r="R10" i="48"/>
  <c r="R9" i="48"/>
  <c r="O15" i="48"/>
  <c r="O14" i="48"/>
  <c r="O13" i="48"/>
  <c r="O12" i="48"/>
  <c r="O11" i="48"/>
  <c r="O10" i="48"/>
  <c r="O9" i="48"/>
  <c r="E15" i="48"/>
  <c r="E16" i="48"/>
  <c r="E16" i="49"/>
  <c r="G16" i="48"/>
  <c r="D16" i="48"/>
  <c r="D16" i="49"/>
  <c r="D15" i="48"/>
  <c r="D15" i="49"/>
  <c r="G15" i="48"/>
  <c r="E15" i="49"/>
  <c r="D14" i="48"/>
  <c r="D14" i="49"/>
  <c r="E13" i="48"/>
  <c r="E14" i="48"/>
  <c r="E14" i="49"/>
  <c r="G14" i="48"/>
  <c r="D13" i="48"/>
  <c r="D13" i="49"/>
  <c r="G13" i="48"/>
  <c r="E13" i="49"/>
  <c r="E11" i="48"/>
  <c r="E12" i="48"/>
  <c r="D12" i="48"/>
  <c r="D12" i="49"/>
  <c r="G12" i="48"/>
  <c r="E12" i="49"/>
  <c r="G11" i="48"/>
  <c r="E11" i="49"/>
  <c r="D11" i="48"/>
  <c r="D11" i="49"/>
  <c r="D10" i="48"/>
  <c r="D10" i="49"/>
  <c r="E9" i="48"/>
  <c r="E10" i="48"/>
  <c r="E10" i="49"/>
  <c r="G10" i="48"/>
  <c r="D9" i="48"/>
  <c r="D9" i="49"/>
  <c r="G9" i="48"/>
  <c r="E9" i="49"/>
  <c r="E8" i="49"/>
  <c r="D8" i="48"/>
  <c r="D8" i="49"/>
  <c r="O8" i="48"/>
  <c r="E8" i="48"/>
  <c r="P8" i="48"/>
  <c r="R23" i="37"/>
  <c r="G7" i="43"/>
  <c r="O23" i="37"/>
  <c r="D7" i="43"/>
  <c r="P23" i="37"/>
  <c r="E7" i="43"/>
  <c r="O25" i="37"/>
  <c r="O24" i="37"/>
  <c r="U25" i="37"/>
  <c r="U24" i="37"/>
  <c r="P25" i="37"/>
  <c r="P24" i="37"/>
  <c r="R25" i="37"/>
  <c r="R24" i="37"/>
  <c r="E7" i="35"/>
  <c r="P7" i="35"/>
  <c r="D7" i="35"/>
  <c r="O7" i="35"/>
  <c r="G7" i="35"/>
  <c r="R7" i="35"/>
  <c r="AE20" i="35"/>
  <c r="R16" i="35"/>
  <c r="R17" i="35"/>
  <c r="R15" i="35"/>
  <c r="R20" i="35"/>
  <c r="R18" i="35"/>
  <c r="O17" i="35"/>
  <c r="O15" i="35"/>
  <c r="O20" i="35"/>
  <c r="O18" i="35"/>
  <c r="O16" i="35"/>
  <c r="P20" i="35"/>
  <c r="P18" i="35"/>
  <c r="P16" i="35"/>
  <c r="P17" i="35"/>
  <c r="P15" i="35"/>
  <c r="U17" i="35"/>
  <c r="U15" i="35"/>
  <c r="U20" i="35"/>
  <c r="U18" i="35"/>
  <c r="U16" i="35"/>
  <c r="D17" i="35"/>
  <c r="D13" i="35"/>
  <c r="D16" i="35"/>
  <c r="D18" i="35"/>
  <c r="E16" i="35"/>
  <c r="E18" i="35"/>
  <c r="E17" i="35"/>
  <c r="E13" i="35"/>
  <c r="J16" i="35"/>
  <c r="J18" i="35"/>
  <c r="J17" i="35"/>
  <c r="J13" i="35"/>
  <c r="G18" i="35"/>
  <c r="G17" i="35"/>
  <c r="G13" i="35"/>
  <c r="G16" i="35"/>
  <c r="C52" i="34" l="1"/>
  <c r="D50" i="34"/>
  <c r="D50" i="35"/>
  <c r="D51" i="37"/>
  <c r="C53" i="35"/>
  <c r="AG20" i="35" s="1"/>
  <c r="C53" i="34"/>
  <c r="AC20" i="34"/>
  <c r="I11" i="49"/>
  <c r="J11" i="49"/>
  <c r="J13" i="49"/>
  <c r="I13" i="49"/>
  <c r="J8" i="49"/>
  <c r="I8" i="49"/>
  <c r="J12" i="49"/>
  <c r="I12" i="49"/>
  <c r="I15" i="49"/>
  <c r="J15" i="49"/>
  <c r="J9" i="49"/>
  <c r="I9" i="49"/>
  <c r="J10" i="49"/>
  <c r="I10" i="49"/>
  <c r="J14" i="49"/>
  <c r="I14" i="49"/>
  <c r="C202" i="30"/>
  <c r="C201" i="30"/>
  <c r="C200" i="30"/>
  <c r="C199" i="30"/>
  <c r="C198" i="30"/>
  <c r="C197" i="30"/>
  <c r="C196" i="30"/>
  <c r="C195" i="30"/>
  <c r="C194" i="30"/>
  <c r="C193" i="30"/>
  <c r="C192" i="30"/>
  <c r="C191" i="30"/>
  <c r="C190" i="30"/>
  <c r="C189" i="30"/>
  <c r="C188" i="30"/>
  <c r="C187" i="30"/>
  <c r="C186" i="30"/>
  <c r="C185" i="30"/>
  <c r="C184" i="30"/>
  <c r="C183" i="30"/>
  <c r="C182" i="30"/>
  <c r="C181" i="30"/>
  <c r="C180" i="30"/>
  <c r="C179" i="30"/>
  <c r="C178" i="30"/>
  <c r="C177" i="30"/>
  <c r="C176" i="30"/>
  <c r="C175" i="30"/>
  <c r="C174" i="30"/>
  <c r="C173" i="30"/>
  <c r="C172" i="30"/>
  <c r="C171" i="30"/>
  <c r="C170" i="30"/>
  <c r="C169" i="30"/>
  <c r="C168" i="30"/>
  <c r="C167" i="30"/>
  <c r="C166" i="30"/>
  <c r="C165" i="30"/>
  <c r="C164" i="30"/>
  <c r="C163" i="30"/>
  <c r="C162" i="30"/>
  <c r="C161" i="30"/>
  <c r="C160" i="30"/>
  <c r="C159" i="30"/>
  <c r="C158" i="30"/>
  <c r="C157" i="30"/>
  <c r="C156" i="30"/>
  <c r="C155" i="30"/>
  <c r="C154" i="30"/>
  <c r="C153" i="30"/>
  <c r="C152" i="30"/>
  <c r="C151" i="30"/>
  <c r="C150" i="30"/>
  <c r="C149" i="30"/>
  <c r="C148" i="30"/>
  <c r="C147" i="30"/>
  <c r="C146" i="30"/>
  <c r="C145" i="30"/>
  <c r="C144" i="30"/>
  <c r="C143" i="30"/>
  <c r="C142" i="30"/>
  <c r="C141" i="30"/>
  <c r="C140" i="30"/>
  <c r="C139" i="30"/>
  <c r="C138" i="30"/>
  <c r="C137" i="30"/>
  <c r="C136" i="30"/>
  <c r="C135" i="30"/>
  <c r="C134" i="30"/>
  <c r="C133" i="30"/>
  <c r="C132" i="30"/>
  <c r="C131" i="30"/>
  <c r="C130" i="30"/>
  <c r="C129" i="30"/>
  <c r="C128" i="30"/>
  <c r="C127" i="30"/>
  <c r="C126" i="30"/>
  <c r="C125" i="30"/>
  <c r="C124" i="30"/>
  <c r="C123" i="30"/>
  <c r="C122" i="30"/>
  <c r="C121" i="30"/>
  <c r="C120" i="30"/>
  <c r="C119" i="30"/>
  <c r="C118" i="30"/>
  <c r="C117" i="30"/>
  <c r="C116" i="30"/>
  <c r="C115" i="30"/>
  <c r="C114" i="30"/>
  <c r="C113" i="30"/>
  <c r="C112" i="30"/>
  <c r="C111" i="30"/>
  <c r="C110" i="30"/>
  <c r="C109" i="30"/>
  <c r="C108" i="30"/>
  <c r="C107" i="30"/>
  <c r="C106" i="30"/>
  <c r="C105" i="30"/>
  <c r="C104" i="30"/>
  <c r="C103" i="30"/>
  <c r="C102" i="30"/>
  <c r="C101" i="30"/>
  <c r="C100" i="30"/>
  <c r="C99" i="30"/>
  <c r="C98" i="30"/>
  <c r="C97" i="30"/>
  <c r="C96" i="30"/>
  <c r="C95" i="30"/>
  <c r="C94" i="30"/>
  <c r="C93" i="30"/>
  <c r="C92" i="30"/>
  <c r="C91" i="30"/>
  <c r="C90" i="30"/>
  <c r="C89" i="30"/>
  <c r="C88" i="30"/>
  <c r="C87" i="30"/>
  <c r="C86" i="30"/>
  <c r="C85" i="30"/>
  <c r="C84" i="30"/>
  <c r="C83" i="30"/>
  <c r="C82" i="30"/>
  <c r="C81" i="30"/>
  <c r="C80" i="30"/>
  <c r="C79" i="30"/>
  <c r="C78" i="30"/>
  <c r="C77" i="30"/>
  <c r="C76" i="30"/>
  <c r="C75" i="30"/>
  <c r="C74" i="30"/>
  <c r="C73" i="30"/>
  <c r="C72" i="30"/>
  <c r="C71" i="30"/>
  <c r="C70" i="30"/>
  <c r="C69" i="30"/>
  <c r="C68" i="30"/>
  <c r="C67" i="30"/>
  <c r="C66" i="30"/>
  <c r="C65" i="30"/>
  <c r="C64" i="30"/>
  <c r="C63" i="30"/>
  <c r="C62" i="30"/>
  <c r="C61" i="30"/>
  <c r="C60" i="30"/>
  <c r="C59" i="30"/>
  <c r="C58" i="30"/>
  <c r="C57" i="30"/>
  <c r="C56" i="30"/>
  <c r="C55" i="30"/>
  <c r="C54" i="30"/>
  <c r="C53" i="30"/>
  <c r="C52" i="30"/>
  <c r="C51" i="30"/>
  <c r="C50" i="30"/>
  <c r="C49" i="30"/>
  <c r="C48" i="30"/>
  <c r="C47" i="30"/>
  <c r="C46" i="30"/>
  <c r="C45" i="30"/>
  <c r="C44" i="30"/>
  <c r="C43" i="30"/>
  <c r="C42" i="30"/>
  <c r="C41" i="30"/>
  <c r="C40" i="30"/>
  <c r="C39" i="30"/>
  <c r="C38" i="30"/>
  <c r="C37" i="30"/>
  <c r="C36" i="30"/>
  <c r="C35" i="30"/>
  <c r="C34" i="30"/>
  <c r="C33" i="30"/>
  <c r="C32" i="30"/>
  <c r="C31" i="30"/>
  <c r="C30" i="30"/>
  <c r="C29" i="30"/>
  <c r="C28" i="30"/>
  <c r="C27" i="30"/>
  <c r="C26" i="30"/>
  <c r="C25" i="30"/>
  <c r="C24" i="30"/>
  <c r="C23" i="30"/>
  <c r="C22" i="30"/>
  <c r="C21" i="30"/>
  <c r="C20" i="30"/>
  <c r="C19" i="30"/>
  <c r="C18" i="30"/>
  <c r="C17" i="30"/>
  <c r="C16" i="30"/>
  <c r="C15" i="30"/>
  <c r="C14" i="30"/>
  <c r="C13" i="30"/>
  <c r="C12" i="30"/>
  <c r="C11" i="30"/>
  <c r="C10" i="30"/>
  <c r="C9" i="30"/>
  <c r="C8" i="30"/>
  <c r="C7" i="30"/>
  <c r="C6" i="30"/>
  <c r="C5" i="30"/>
  <c r="C4" i="30"/>
  <c r="C3" i="30"/>
  <c r="O1" i="31"/>
  <c r="N1" i="31"/>
  <c r="M1" i="31"/>
  <c r="M8" i="30" s="1"/>
  <c r="O45" i="59" s="1"/>
  <c r="L1" i="31"/>
  <c r="M11" i="30" s="1"/>
  <c r="O46" i="59" s="1"/>
  <c r="K1" i="31"/>
  <c r="M5" i="30" s="1"/>
  <c r="B4" i="59" s="1"/>
  <c r="J1" i="31"/>
  <c r="I1" i="31"/>
  <c r="C2" i="48"/>
  <c r="G7" i="31"/>
  <c r="C2" i="39" s="1"/>
  <c r="G12" i="31"/>
  <c r="G9" i="31"/>
  <c r="C2" i="42" s="1"/>
  <c r="G8" i="31"/>
  <c r="C2" i="41" s="1"/>
  <c r="G5" i="31"/>
  <c r="C2" i="38" s="1"/>
  <c r="G4" i="31"/>
  <c r="C2" i="37" s="1"/>
  <c r="G3" i="31"/>
  <c r="G2" i="31"/>
  <c r="A1" i="59" s="1"/>
  <c r="C2" i="43" l="1"/>
  <c r="C2" i="59"/>
  <c r="O44" i="59"/>
  <c r="X20" i="59"/>
  <c r="D51" i="35"/>
  <c r="A1" i="57"/>
  <c r="A1" i="56"/>
  <c r="B4" i="56"/>
  <c r="B4" i="57"/>
  <c r="A1" i="52"/>
  <c r="A1" i="55"/>
  <c r="B4" i="52"/>
  <c r="B4" i="55"/>
  <c r="D51" i="34"/>
  <c r="AE20" i="34"/>
  <c r="E7" i="39"/>
  <c r="D7" i="39"/>
  <c r="G7" i="39"/>
  <c r="A1" i="50"/>
  <c r="A1" i="48"/>
  <c r="A1" i="46"/>
  <c r="A1" i="45"/>
  <c r="A1" i="43"/>
  <c r="A1" i="41"/>
  <c r="A1" i="42"/>
  <c r="A1" i="39"/>
  <c r="A1" i="38"/>
  <c r="A1" i="37"/>
  <c r="A1" i="35"/>
  <c r="A1" i="34"/>
  <c r="X13" i="43"/>
  <c r="X15" i="43"/>
  <c r="X14" i="43"/>
  <c r="X16" i="43"/>
  <c r="H202" i="30"/>
  <c r="H3" i="30"/>
  <c r="C23" i="48"/>
  <c r="C22" i="48"/>
  <c r="B4" i="50"/>
  <c r="C24" i="48"/>
  <c r="O45" i="46"/>
  <c r="C3" i="47"/>
  <c r="B4" i="48"/>
  <c r="O46" i="46"/>
  <c r="B4" i="45"/>
  <c r="O44" i="45" s="1"/>
  <c r="B4" i="46"/>
  <c r="O45" i="43"/>
  <c r="O45" i="45"/>
  <c r="O46" i="43"/>
  <c r="O46" i="45"/>
  <c r="B4" i="43"/>
  <c r="X20" i="43" s="1"/>
  <c r="C3" i="44"/>
  <c r="O45" i="41"/>
  <c r="O45" i="42"/>
  <c r="B4" i="41"/>
  <c r="O44" i="41" s="1"/>
  <c r="B4" i="42"/>
  <c r="O46" i="41"/>
  <c r="O46" i="42"/>
  <c r="B4" i="39"/>
  <c r="P44" i="39" s="1"/>
  <c r="C3" i="40"/>
  <c r="O45" i="38"/>
  <c r="P45" i="39"/>
  <c r="O46" i="38"/>
  <c r="P46" i="39"/>
  <c r="B4" i="37"/>
  <c r="X20" i="37" s="1"/>
  <c r="B4" i="38"/>
  <c r="C2" i="35"/>
  <c r="C2" i="34"/>
  <c r="O45" i="35"/>
  <c r="O45" i="37"/>
  <c r="O46" i="35"/>
  <c r="O46" i="37"/>
  <c r="B4" i="35"/>
  <c r="X20" i="35" s="1"/>
  <c r="C3" i="36"/>
  <c r="N46" i="34"/>
  <c r="N45" i="34"/>
  <c r="B4" i="34"/>
  <c r="F8" i="48"/>
  <c r="H7" i="30"/>
  <c r="H11" i="30"/>
  <c r="F18" i="35" s="1"/>
  <c r="H15" i="30"/>
  <c r="H19" i="30"/>
  <c r="H23" i="30"/>
  <c r="H27" i="30"/>
  <c r="H31" i="30"/>
  <c r="H35" i="30"/>
  <c r="H39" i="30"/>
  <c r="H43" i="30"/>
  <c r="H47" i="30"/>
  <c r="H51" i="30"/>
  <c r="H55" i="30"/>
  <c r="H59" i="30"/>
  <c r="H63" i="30"/>
  <c r="H67" i="30"/>
  <c r="H71" i="30"/>
  <c r="H75" i="30"/>
  <c r="H79" i="30"/>
  <c r="H83" i="30"/>
  <c r="H87" i="30"/>
  <c r="H91" i="30"/>
  <c r="H95" i="30"/>
  <c r="H99" i="30"/>
  <c r="H103" i="30"/>
  <c r="H107" i="30"/>
  <c r="H111" i="30"/>
  <c r="H115" i="30"/>
  <c r="H119" i="30"/>
  <c r="H123" i="30"/>
  <c r="H127" i="30"/>
  <c r="H131" i="30"/>
  <c r="H135" i="30"/>
  <c r="H139" i="30"/>
  <c r="H143" i="30"/>
  <c r="H147" i="30"/>
  <c r="H151" i="30"/>
  <c r="H155" i="30"/>
  <c r="H159" i="30"/>
  <c r="H163" i="30"/>
  <c r="H167" i="30"/>
  <c r="H171" i="30"/>
  <c r="H175" i="30"/>
  <c r="H179" i="30"/>
  <c r="H183" i="30"/>
  <c r="H187" i="30"/>
  <c r="H191" i="30"/>
  <c r="H195" i="30"/>
  <c r="H199" i="30"/>
  <c r="H4" i="30"/>
  <c r="F35" i="38" s="1"/>
  <c r="H8" i="30"/>
  <c r="F10" i="38" s="1"/>
  <c r="H12" i="30"/>
  <c r="H16" i="30"/>
  <c r="H20" i="30"/>
  <c r="H24" i="30"/>
  <c r="H28" i="30"/>
  <c r="H32" i="30"/>
  <c r="H36" i="30"/>
  <c r="H40" i="30"/>
  <c r="H44" i="30"/>
  <c r="H48" i="30"/>
  <c r="H52" i="30"/>
  <c r="H56" i="30"/>
  <c r="H60" i="30"/>
  <c r="H64" i="30"/>
  <c r="H68" i="30"/>
  <c r="H72" i="30"/>
  <c r="H76" i="30"/>
  <c r="H80" i="30"/>
  <c r="H84" i="30"/>
  <c r="H88" i="30"/>
  <c r="H92" i="30"/>
  <c r="H96" i="30"/>
  <c r="H100" i="30"/>
  <c r="H104" i="30"/>
  <c r="H108" i="30"/>
  <c r="H112" i="30"/>
  <c r="H116" i="30"/>
  <c r="H120" i="30"/>
  <c r="H124" i="30"/>
  <c r="H128" i="30"/>
  <c r="H132" i="30"/>
  <c r="H136" i="30"/>
  <c r="H140" i="30"/>
  <c r="H144" i="30"/>
  <c r="H148" i="30"/>
  <c r="H152" i="30"/>
  <c r="H156" i="30"/>
  <c r="H160" i="30"/>
  <c r="H164" i="30"/>
  <c r="H168" i="30"/>
  <c r="H172" i="30"/>
  <c r="H176" i="30"/>
  <c r="H180" i="30"/>
  <c r="H184" i="30"/>
  <c r="H188" i="30"/>
  <c r="H192" i="30"/>
  <c r="H196" i="30"/>
  <c r="H200" i="30"/>
  <c r="H5" i="30"/>
  <c r="Q15" i="48" s="1"/>
  <c r="H9" i="30"/>
  <c r="H13" i="30"/>
  <c r="H17" i="30"/>
  <c r="H21" i="30"/>
  <c r="H25" i="30"/>
  <c r="H29" i="30"/>
  <c r="H33" i="30"/>
  <c r="H37" i="30"/>
  <c r="H41" i="30"/>
  <c r="H45" i="30"/>
  <c r="H49" i="30"/>
  <c r="H53" i="30"/>
  <c r="H57" i="30"/>
  <c r="H61" i="30"/>
  <c r="H65" i="30"/>
  <c r="H69" i="30"/>
  <c r="H73" i="30"/>
  <c r="H77" i="30"/>
  <c r="H81" i="30"/>
  <c r="H85" i="30"/>
  <c r="H89" i="30"/>
  <c r="H93" i="30"/>
  <c r="H97" i="30"/>
  <c r="H101" i="30"/>
  <c r="H105" i="30"/>
  <c r="H109" i="30"/>
  <c r="H113" i="30"/>
  <c r="H117" i="30"/>
  <c r="H121" i="30"/>
  <c r="H125" i="30"/>
  <c r="H129" i="30"/>
  <c r="H133" i="30"/>
  <c r="H137" i="30"/>
  <c r="H141" i="30"/>
  <c r="H145" i="30"/>
  <c r="H149" i="30"/>
  <c r="H153" i="30"/>
  <c r="H157" i="30"/>
  <c r="H161" i="30"/>
  <c r="H165" i="30"/>
  <c r="H169" i="30"/>
  <c r="H173" i="30"/>
  <c r="H177" i="30"/>
  <c r="H181" i="30"/>
  <c r="H185" i="30"/>
  <c r="H189" i="30"/>
  <c r="H193" i="30"/>
  <c r="H197" i="30"/>
  <c r="H201" i="30"/>
  <c r="H6" i="30"/>
  <c r="Q16" i="35" s="1"/>
  <c r="H10" i="30"/>
  <c r="H14" i="30"/>
  <c r="H18" i="30"/>
  <c r="H22" i="30"/>
  <c r="H26" i="30"/>
  <c r="H30" i="30"/>
  <c r="H34" i="30"/>
  <c r="H38" i="30"/>
  <c r="H42" i="30"/>
  <c r="H46" i="30"/>
  <c r="H50" i="30"/>
  <c r="H54" i="30"/>
  <c r="H58" i="30"/>
  <c r="H62" i="30"/>
  <c r="H66" i="30"/>
  <c r="H70" i="30"/>
  <c r="H74" i="30"/>
  <c r="H78" i="30"/>
  <c r="H82" i="30"/>
  <c r="H86" i="30"/>
  <c r="H90" i="30"/>
  <c r="H94" i="30"/>
  <c r="H98" i="30"/>
  <c r="H102" i="30"/>
  <c r="H106" i="30"/>
  <c r="H110" i="30"/>
  <c r="H114" i="30"/>
  <c r="H118" i="30"/>
  <c r="H122" i="30"/>
  <c r="H126" i="30"/>
  <c r="H130" i="30"/>
  <c r="H134" i="30"/>
  <c r="H138" i="30"/>
  <c r="H142" i="30"/>
  <c r="H146" i="30"/>
  <c r="H150" i="30"/>
  <c r="H154" i="30"/>
  <c r="H158" i="30"/>
  <c r="H162" i="30"/>
  <c r="H166" i="30"/>
  <c r="H170" i="30"/>
  <c r="H174" i="30"/>
  <c r="H178" i="30"/>
  <c r="H182" i="30"/>
  <c r="H186" i="30"/>
  <c r="H190" i="30"/>
  <c r="H194" i="30"/>
  <c r="H198" i="30"/>
  <c r="R18" i="39" l="1"/>
  <c r="F18" i="39"/>
  <c r="F22" i="38"/>
  <c r="F34" i="38"/>
  <c r="F12" i="38"/>
  <c r="F36" i="38"/>
  <c r="F11" i="38"/>
  <c r="F21" i="38"/>
  <c r="Q16" i="38"/>
  <c r="Q19" i="38"/>
  <c r="Q14" i="48"/>
  <c r="F9" i="38"/>
  <c r="F7" i="38"/>
  <c r="X13" i="38" s="1"/>
  <c r="F8" i="38"/>
  <c r="Q18" i="35"/>
  <c r="Q15" i="38"/>
  <c r="F13" i="35"/>
  <c r="Q14" i="38"/>
  <c r="Q13" i="48"/>
  <c r="Q13" i="38"/>
  <c r="X16" i="38" s="1"/>
  <c r="X20" i="45"/>
  <c r="F21" i="39"/>
  <c r="R21" i="39"/>
  <c r="R13" i="39"/>
  <c r="F22" i="39"/>
  <c r="R22" i="39"/>
  <c r="R7" i="39"/>
  <c r="F7" i="39"/>
  <c r="F13" i="39"/>
  <c r="AF20" i="39"/>
  <c r="X20" i="41"/>
  <c r="B5" i="49"/>
  <c r="G5" i="49"/>
  <c r="F11" i="48"/>
  <c r="Q10" i="48"/>
  <c r="F12" i="48"/>
  <c r="Q11" i="48"/>
  <c r="F13" i="48"/>
  <c r="Q12" i="48"/>
  <c r="F10" i="48"/>
  <c r="Q9" i="48"/>
  <c r="Q17" i="35"/>
  <c r="F16" i="48"/>
  <c r="Q15" i="35"/>
  <c r="F15" i="48"/>
  <c r="Q23" i="37"/>
  <c r="F14" i="48"/>
  <c r="Q8" i="48"/>
  <c r="F9" i="48"/>
  <c r="X22" i="48"/>
  <c r="X23" i="48"/>
  <c r="Z14" i="48"/>
  <c r="Z15" i="48"/>
  <c r="E32" i="47"/>
  <c r="E28" i="47"/>
  <c r="E24" i="47"/>
  <c r="E22" i="47"/>
  <c r="E20" i="47"/>
  <c r="E18" i="47"/>
  <c r="E16" i="47"/>
  <c r="E35" i="47"/>
  <c r="E31" i="47"/>
  <c r="E27" i="47"/>
  <c r="E34" i="47"/>
  <c r="E30" i="47"/>
  <c r="E26" i="47"/>
  <c r="E23" i="47"/>
  <c r="E21" i="47"/>
  <c r="E19" i="47"/>
  <c r="E17" i="47"/>
  <c r="E33" i="47"/>
  <c r="E29" i="47"/>
  <c r="E25" i="47"/>
  <c r="E28" i="44"/>
  <c r="E29" i="44"/>
  <c r="E30" i="44"/>
  <c r="E27" i="44"/>
  <c r="E31" i="44"/>
  <c r="X20" i="46"/>
  <c r="O44" i="46"/>
  <c r="F7" i="43"/>
  <c r="E26" i="44"/>
  <c r="E22" i="44"/>
  <c r="E18" i="44"/>
  <c r="E16" i="44"/>
  <c r="E14" i="44"/>
  <c r="E12" i="44"/>
  <c r="E10" i="44"/>
  <c r="E8" i="44"/>
  <c r="E25" i="44"/>
  <c r="E21" i="44"/>
  <c r="E24" i="44"/>
  <c r="E20" i="44"/>
  <c r="E17" i="44"/>
  <c r="E15" i="44"/>
  <c r="E13" i="44"/>
  <c r="E11" i="44"/>
  <c r="E9" i="44"/>
  <c r="E7" i="44"/>
  <c r="E23" i="44"/>
  <c r="E19" i="44"/>
  <c r="O44" i="43"/>
  <c r="X20" i="42"/>
  <c r="O44" i="42"/>
  <c r="E27" i="40"/>
  <c r="E23" i="40"/>
  <c r="E19" i="40"/>
  <c r="E15" i="40"/>
  <c r="E13" i="40"/>
  <c r="E11" i="40"/>
  <c r="E9" i="40"/>
  <c r="E26" i="40"/>
  <c r="E22" i="40"/>
  <c r="E18" i="40"/>
  <c r="E25" i="40"/>
  <c r="E21" i="40"/>
  <c r="E17" i="40"/>
  <c r="E14" i="40"/>
  <c r="E12" i="40"/>
  <c r="E10" i="40"/>
  <c r="E8" i="40"/>
  <c r="E24" i="40"/>
  <c r="E20" i="40"/>
  <c r="E16" i="40"/>
  <c r="O44" i="37"/>
  <c r="X20" i="38"/>
  <c r="O44" i="38"/>
  <c r="Q20" i="35"/>
  <c r="Q24" i="37"/>
  <c r="Q25" i="37"/>
  <c r="E13" i="36"/>
  <c r="E31" i="36"/>
  <c r="E27" i="36"/>
  <c r="E23" i="36"/>
  <c r="E19" i="36"/>
  <c r="E15" i="36"/>
  <c r="E30" i="36"/>
  <c r="E26" i="36"/>
  <c r="E22" i="36"/>
  <c r="E18" i="36"/>
  <c r="E14" i="36"/>
  <c r="E29" i="36"/>
  <c r="E25" i="36"/>
  <c r="E21" i="36"/>
  <c r="E17" i="36"/>
  <c r="E32" i="36"/>
  <c r="E28" i="36"/>
  <c r="E24" i="36"/>
  <c r="E20" i="36"/>
  <c r="E16" i="36"/>
  <c r="O44" i="35"/>
  <c r="F17" i="35"/>
  <c r="Q7" i="35"/>
  <c r="F16" i="35"/>
  <c r="F7" i="35"/>
  <c r="N44" i="34"/>
  <c r="V20" i="34"/>
  <c r="O202" i="28"/>
  <c r="J202" i="28"/>
  <c r="O201" i="28"/>
  <c r="J201" i="28"/>
  <c r="O200" i="28"/>
  <c r="J200" i="28"/>
  <c r="O199" i="28"/>
  <c r="J199" i="28"/>
  <c r="O198" i="28"/>
  <c r="J198" i="28"/>
  <c r="O197" i="28"/>
  <c r="J197" i="28"/>
  <c r="O196" i="28"/>
  <c r="J196" i="28"/>
  <c r="O195" i="28"/>
  <c r="J195" i="28"/>
  <c r="O194" i="28"/>
  <c r="J194" i="28"/>
  <c r="O193" i="28"/>
  <c r="J193" i="28"/>
  <c r="O192" i="28"/>
  <c r="J192" i="28"/>
  <c r="O191" i="28"/>
  <c r="J191" i="28"/>
  <c r="O190" i="28"/>
  <c r="J190" i="28"/>
  <c r="O189" i="28"/>
  <c r="J189" i="28"/>
  <c r="O188" i="28"/>
  <c r="J188" i="28"/>
  <c r="O187" i="28"/>
  <c r="J187" i="28"/>
  <c r="O186" i="28"/>
  <c r="J186" i="28"/>
  <c r="O185" i="28"/>
  <c r="J185" i="28"/>
  <c r="O184" i="28"/>
  <c r="J184" i="28"/>
  <c r="O183" i="28"/>
  <c r="J183" i="28"/>
  <c r="O182" i="28"/>
  <c r="J182" i="28"/>
  <c r="O181" i="28"/>
  <c r="J181" i="28"/>
  <c r="O180" i="28"/>
  <c r="J180" i="28"/>
  <c r="O179" i="28"/>
  <c r="J179" i="28"/>
  <c r="O178" i="28"/>
  <c r="J178" i="28"/>
  <c r="O177" i="28"/>
  <c r="J177" i="28"/>
  <c r="O176" i="28"/>
  <c r="J176" i="28"/>
  <c r="O175" i="28"/>
  <c r="J175" i="28"/>
  <c r="O174" i="28"/>
  <c r="J174" i="28"/>
  <c r="O173" i="28"/>
  <c r="J173" i="28"/>
  <c r="O172" i="28"/>
  <c r="J172" i="28"/>
  <c r="O171" i="28"/>
  <c r="J171" i="28"/>
  <c r="O170" i="28"/>
  <c r="J170" i="28"/>
  <c r="O169" i="28"/>
  <c r="J169" i="28"/>
  <c r="O168" i="28"/>
  <c r="J168" i="28"/>
  <c r="O167" i="28"/>
  <c r="J167" i="28"/>
  <c r="O166" i="28"/>
  <c r="J166" i="28"/>
  <c r="O165" i="28"/>
  <c r="J165" i="28"/>
  <c r="O164" i="28"/>
  <c r="J164" i="28"/>
  <c r="O163" i="28"/>
  <c r="J163" i="28"/>
  <c r="O162" i="28"/>
  <c r="J162" i="28"/>
  <c r="O161" i="28"/>
  <c r="J161" i="28"/>
  <c r="O160" i="28"/>
  <c r="J160" i="28"/>
  <c r="O159" i="28"/>
  <c r="J159" i="28"/>
  <c r="O158" i="28"/>
  <c r="J158" i="28"/>
  <c r="O157" i="28"/>
  <c r="J157" i="28"/>
  <c r="O156" i="28"/>
  <c r="J156" i="28"/>
  <c r="O155" i="28"/>
  <c r="J155" i="28"/>
  <c r="O154" i="28"/>
  <c r="J154" i="28"/>
  <c r="O153" i="28"/>
  <c r="J153" i="28"/>
  <c r="O152" i="28"/>
  <c r="J152" i="28"/>
  <c r="O151" i="28"/>
  <c r="J151" i="28"/>
  <c r="O150" i="28"/>
  <c r="J150" i="28"/>
  <c r="O149" i="28"/>
  <c r="J149" i="28"/>
  <c r="O148" i="28"/>
  <c r="J148" i="28"/>
  <c r="O147" i="28"/>
  <c r="J147" i="28"/>
  <c r="O146" i="28"/>
  <c r="J146" i="28"/>
  <c r="O145" i="28"/>
  <c r="J145" i="28"/>
  <c r="O144" i="28"/>
  <c r="J144" i="28"/>
  <c r="O143" i="28"/>
  <c r="J143" i="28"/>
  <c r="O142" i="28"/>
  <c r="J142" i="28"/>
  <c r="O141" i="28"/>
  <c r="J141" i="28"/>
  <c r="O140" i="28"/>
  <c r="J140" i="28"/>
  <c r="O139" i="28"/>
  <c r="J139" i="28"/>
  <c r="O138" i="28"/>
  <c r="J138" i="28"/>
  <c r="O137" i="28"/>
  <c r="J137" i="28"/>
  <c r="O136" i="28"/>
  <c r="J136" i="28"/>
  <c r="O135" i="28"/>
  <c r="J135" i="28"/>
  <c r="O134" i="28"/>
  <c r="J134" i="28"/>
  <c r="O133" i="28"/>
  <c r="J133" i="28"/>
  <c r="O132" i="28"/>
  <c r="J132" i="28"/>
  <c r="O131" i="28"/>
  <c r="J131" i="28"/>
  <c r="O130" i="28"/>
  <c r="J130" i="28"/>
  <c r="O129" i="28"/>
  <c r="J129" i="28"/>
  <c r="O128" i="28"/>
  <c r="J128" i="28"/>
  <c r="O127" i="28"/>
  <c r="J127" i="28"/>
  <c r="O126" i="28"/>
  <c r="J126" i="28"/>
  <c r="O125" i="28"/>
  <c r="J125" i="28"/>
  <c r="O124" i="28"/>
  <c r="J124" i="28"/>
  <c r="O123" i="28"/>
  <c r="J123" i="28"/>
  <c r="O122" i="28"/>
  <c r="J122" i="28"/>
  <c r="O121" i="28"/>
  <c r="J121" i="28"/>
  <c r="O120" i="28"/>
  <c r="J120" i="28"/>
  <c r="O119" i="28"/>
  <c r="J119" i="28"/>
  <c r="O118" i="28"/>
  <c r="J118" i="28"/>
  <c r="O117" i="28"/>
  <c r="J117" i="28"/>
  <c r="O116" i="28"/>
  <c r="J116" i="28"/>
  <c r="O115" i="28"/>
  <c r="J115" i="28"/>
  <c r="O114" i="28"/>
  <c r="J114" i="28"/>
  <c r="O113" i="28"/>
  <c r="J113" i="28"/>
  <c r="O112" i="28"/>
  <c r="J112" i="28"/>
  <c r="O111" i="28"/>
  <c r="J111" i="28"/>
  <c r="O110" i="28"/>
  <c r="J110" i="28"/>
  <c r="O109" i="28"/>
  <c r="J109" i="28"/>
  <c r="O108" i="28"/>
  <c r="J108" i="28"/>
  <c r="O107" i="28"/>
  <c r="J107" i="28"/>
  <c r="O106" i="28"/>
  <c r="J106" i="28"/>
  <c r="O105" i="28"/>
  <c r="J105" i="28"/>
  <c r="O104" i="28"/>
  <c r="J104" i="28"/>
  <c r="O103" i="28"/>
  <c r="J103" i="28"/>
  <c r="O102" i="28"/>
  <c r="J102" i="28"/>
  <c r="O101" i="28"/>
  <c r="J101" i="28"/>
  <c r="O100" i="28"/>
  <c r="J100" i="28"/>
  <c r="O99" i="28"/>
  <c r="J99" i="28"/>
  <c r="O98" i="28"/>
  <c r="J98" i="28"/>
  <c r="O97" i="28"/>
  <c r="J97" i="28"/>
  <c r="O96" i="28"/>
  <c r="J96" i="28"/>
  <c r="O95" i="28"/>
  <c r="J95" i="28"/>
  <c r="O94" i="28"/>
  <c r="J94" i="28"/>
  <c r="O93" i="28"/>
  <c r="J93" i="28"/>
  <c r="O92" i="28"/>
  <c r="J92" i="28"/>
  <c r="O91" i="28"/>
  <c r="J91" i="28"/>
  <c r="O90" i="28"/>
  <c r="J90" i="28"/>
  <c r="O89" i="28"/>
  <c r="J89" i="28"/>
  <c r="O88" i="28"/>
  <c r="J88" i="28"/>
  <c r="O87" i="28"/>
  <c r="J87" i="28"/>
  <c r="O86" i="28"/>
  <c r="J86" i="28"/>
  <c r="O85" i="28"/>
  <c r="J85" i="28"/>
  <c r="O84" i="28"/>
  <c r="J84" i="28"/>
  <c r="O83" i="28"/>
  <c r="J83" i="28"/>
  <c r="O82" i="28"/>
  <c r="J82" i="28"/>
  <c r="O81" i="28"/>
  <c r="J81" i="28"/>
  <c r="O80" i="28"/>
  <c r="J80" i="28"/>
  <c r="O79" i="28"/>
  <c r="J79" i="28"/>
  <c r="O78" i="28"/>
  <c r="J78" i="28"/>
  <c r="O77" i="28"/>
  <c r="J77" i="28"/>
  <c r="O76" i="28"/>
  <c r="J76" i="28"/>
  <c r="O75" i="28"/>
  <c r="J75" i="28"/>
  <c r="O74" i="28"/>
  <c r="J74" i="28"/>
  <c r="O73" i="28"/>
  <c r="J73" i="28"/>
  <c r="O72" i="28"/>
  <c r="J72" i="28"/>
  <c r="O71" i="28"/>
  <c r="J71" i="28"/>
  <c r="O70" i="28"/>
  <c r="J70" i="28"/>
  <c r="O69" i="28"/>
  <c r="J69" i="28"/>
  <c r="O68" i="28"/>
  <c r="J68" i="28"/>
  <c r="O67" i="28"/>
  <c r="J67" i="28"/>
  <c r="O66" i="28"/>
  <c r="J66" i="28"/>
  <c r="O65" i="28"/>
  <c r="J65" i="28"/>
  <c r="O64" i="28"/>
  <c r="J64" i="28"/>
  <c r="O63" i="28"/>
  <c r="J63" i="28"/>
  <c r="O62" i="28"/>
  <c r="J62" i="28"/>
  <c r="O61" i="28"/>
  <c r="J61" i="28"/>
  <c r="O60" i="28"/>
  <c r="J60" i="28"/>
  <c r="O59" i="28"/>
  <c r="J59" i="28"/>
  <c r="O58" i="28"/>
  <c r="J58" i="28"/>
  <c r="O57" i="28"/>
  <c r="J57" i="28"/>
  <c r="O56" i="28"/>
  <c r="J56" i="28"/>
  <c r="O55" i="28"/>
  <c r="J55" i="28"/>
  <c r="O54" i="28"/>
  <c r="J54" i="28"/>
  <c r="O53" i="28"/>
  <c r="J53" i="28"/>
  <c r="O52" i="28"/>
  <c r="J52" i="28"/>
  <c r="O51" i="28"/>
  <c r="J51" i="28"/>
  <c r="O50" i="28"/>
  <c r="J50" i="28"/>
  <c r="O49" i="28"/>
  <c r="J49" i="28"/>
  <c r="O48" i="28"/>
  <c r="J48" i="28"/>
  <c r="O47" i="28"/>
  <c r="J47" i="28"/>
  <c r="O46" i="28"/>
  <c r="J46" i="28"/>
  <c r="O45" i="28"/>
  <c r="J45" i="28"/>
  <c r="O44" i="28"/>
  <c r="J44" i="28"/>
  <c r="O43" i="28"/>
  <c r="J43" i="28"/>
  <c r="O42" i="28"/>
  <c r="J42" i="28"/>
  <c r="O41" i="28"/>
  <c r="J41" i="28"/>
  <c r="O40" i="28"/>
  <c r="J40" i="28"/>
  <c r="O39" i="28"/>
  <c r="J39" i="28"/>
  <c r="O38" i="28"/>
  <c r="J38" i="28"/>
  <c r="O37" i="28"/>
  <c r="J37" i="28"/>
  <c r="O36" i="28"/>
  <c r="J36" i="28"/>
  <c r="O35" i="28"/>
  <c r="J35" i="28"/>
  <c r="O34" i="28"/>
  <c r="J34" i="28"/>
  <c r="O33" i="28"/>
  <c r="J33" i="28"/>
  <c r="O32" i="28"/>
  <c r="J32" i="28"/>
  <c r="O31" i="28"/>
  <c r="J31" i="28"/>
  <c r="O30" i="28"/>
  <c r="J30" i="28"/>
  <c r="O29" i="28"/>
  <c r="J29" i="28"/>
  <c r="O28" i="28"/>
  <c r="J28" i="28"/>
  <c r="O27" i="28"/>
  <c r="J27" i="28"/>
  <c r="O26" i="28"/>
  <c r="J26" i="28"/>
  <c r="O25" i="28"/>
  <c r="J25" i="28"/>
  <c r="O24" i="28"/>
  <c r="J24" i="28"/>
  <c r="O23" i="28"/>
  <c r="J23" i="28"/>
  <c r="O22" i="28"/>
  <c r="J22" i="28"/>
  <c r="O21" i="28"/>
  <c r="J21" i="28"/>
  <c r="O20" i="28"/>
  <c r="J20" i="28"/>
  <c r="O19" i="28"/>
  <c r="J19" i="28"/>
  <c r="O18" i="28"/>
  <c r="J18" i="28"/>
  <c r="O17" i="28"/>
  <c r="J17" i="28"/>
  <c r="O16" i="28"/>
  <c r="J16" i="28"/>
  <c r="O15" i="28"/>
  <c r="J15" i="28"/>
  <c r="O14" i="28"/>
  <c r="J14" i="28"/>
  <c r="O13" i="28"/>
  <c r="J13" i="28"/>
  <c r="O12" i="28"/>
  <c r="J12" i="28"/>
  <c r="O11" i="28"/>
  <c r="J11" i="28"/>
  <c r="O10" i="28"/>
  <c r="J10" i="28"/>
  <c r="O9" i="28"/>
  <c r="J9" i="28"/>
  <c r="O8" i="28"/>
  <c r="J8" i="28"/>
  <c r="O7" i="28"/>
  <c r="J7" i="28"/>
  <c r="O6" i="28"/>
  <c r="J6" i="28"/>
  <c r="O5" i="28"/>
  <c r="J5" i="28"/>
  <c r="AC4" i="28"/>
  <c r="O4" i="28"/>
  <c r="J4" i="28"/>
  <c r="O3" i="28"/>
  <c r="J3" i="28"/>
  <c r="Z2" i="28"/>
  <c r="Z1" i="28" s="1"/>
  <c r="Y2" i="28"/>
  <c r="Y1" i="28" s="1"/>
  <c r="X2" i="28"/>
  <c r="X1" i="28" s="1"/>
  <c r="T1" i="28"/>
  <c r="R1" i="28"/>
  <c r="P1" i="28"/>
  <c r="X14" i="35" l="1"/>
  <c r="E9" i="36"/>
  <c r="X13" i="35"/>
  <c r="E8"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小原</author>
  </authors>
  <commentList>
    <comment ref="K2" authorId="0" shapeId="0" xr:uid="{00000000-0006-0000-1A00-000001000000}">
      <text>
        <r>
          <rPr>
            <b/>
            <sz val="9"/>
            <color indexed="81"/>
            <rFont val="ＭＳ Ｐゴシック"/>
            <family val="3"/>
            <charset val="128"/>
          </rPr>
          <t>　氏名の入力方法:
　姓と名の間を全角で１文字あけてください。
　文字数の多いカタカナは半角で記入。</t>
        </r>
      </text>
    </comment>
    <comment ref="M2" authorId="0" shapeId="0" xr:uid="{00000000-0006-0000-1A00-000002000000}">
      <text>
        <r>
          <rPr>
            <b/>
            <sz val="9"/>
            <color indexed="81"/>
            <rFont val="ＭＳ Ｐゴシック"/>
            <family val="3"/>
            <charset val="128"/>
          </rPr>
          <t>学年の入力方法:
　数字のみ入力
　１年　→　１
　２年　→　２
　３年　→　３</t>
        </r>
        <r>
          <rPr>
            <sz val="9"/>
            <color indexed="81"/>
            <rFont val="ＭＳ Ｐゴシック"/>
            <family val="3"/>
            <charset val="128"/>
          </rPr>
          <t xml:space="preserve">
</t>
        </r>
      </text>
    </comment>
    <comment ref="Q2" authorId="0" shapeId="0" xr:uid="{00000000-0006-0000-1A00-000003000000}">
      <text>
        <r>
          <rPr>
            <b/>
            <sz val="9"/>
            <color indexed="81"/>
            <rFont val="ＭＳ Ｐゴシック"/>
            <family val="3"/>
            <charset val="128"/>
          </rPr>
          <t>記録入力の仕方:
　 ①記録は数字のみで記入。
　 ②手動記録の時は以下を足す。
　 ２００Ｍ以下　＋０．２４
 　４００Ｍ　　　　＋０．１４
 　８００Ｍ以上　そのまま下一桁に０を足す。　</t>
        </r>
      </text>
    </comment>
    <comment ref="S2" authorId="0" shapeId="0" xr:uid="{00000000-0006-0000-1A00-000004000000}">
      <text>
        <r>
          <rPr>
            <b/>
            <sz val="9"/>
            <color indexed="81"/>
            <rFont val="ＭＳ Ｐゴシック"/>
            <family val="3"/>
            <charset val="128"/>
          </rPr>
          <t>記録入力の仕方:
　 ①記録は数字のみで記入。
　 ②手動記録の時は以下を足す。
　 ２００Ｍ以下　＋０．２４
 　４００Ｍ　　　　＋０．１４
 　８００Ｍ以上　そのまま下一桁に０を足す。　</t>
        </r>
      </text>
    </comment>
    <comment ref="U2" authorId="0" shapeId="0" xr:uid="{00000000-0006-0000-1A00-000005000000}">
      <text>
        <r>
          <rPr>
            <b/>
            <sz val="9"/>
            <color indexed="81"/>
            <rFont val="ＭＳ Ｐゴシック"/>
            <family val="3"/>
            <charset val="128"/>
          </rPr>
          <t xml:space="preserve"> 記録入力の注意</t>
        </r>
      </text>
    </comment>
  </commentList>
</comments>
</file>

<file path=xl/sharedStrings.xml><?xml version="1.0" encoding="utf-8"?>
<sst xmlns="http://schemas.openxmlformats.org/spreadsheetml/2006/main" count="7919" uniqueCount="2709">
  <si>
    <t>神奈川県立相模原中等教育学校</t>
    <rPh sb="0" eb="3">
      <t>カナガワ</t>
    </rPh>
    <rPh sb="3" eb="5">
      <t>ケンリツ</t>
    </rPh>
    <rPh sb="5" eb="8">
      <t>サガミハラ</t>
    </rPh>
    <rPh sb="8" eb="10">
      <t>チュウトウ</t>
    </rPh>
    <rPh sb="10" eb="12">
      <t>キョウイク</t>
    </rPh>
    <rPh sb="12" eb="14">
      <t>ガッコウ</t>
    </rPh>
    <phoneticPr fontId="2"/>
  </si>
  <si>
    <t>神奈川県立平塚中等教育学校</t>
    <rPh sb="0" eb="3">
      <t>カナガワ</t>
    </rPh>
    <rPh sb="3" eb="5">
      <t>ケンリツ</t>
    </rPh>
    <rPh sb="5" eb="7">
      <t>ヒラツカ</t>
    </rPh>
    <rPh sb="7" eb="9">
      <t>チュウトウ</t>
    </rPh>
    <rPh sb="9" eb="11">
      <t>キョウイク</t>
    </rPh>
    <rPh sb="11" eb="13">
      <t>ガッコウ</t>
    </rPh>
    <phoneticPr fontId="2"/>
  </si>
  <si>
    <t>会計まとめ</t>
    <rPh sb="0" eb="2">
      <t>カイケイ</t>
    </rPh>
    <phoneticPr fontId="2"/>
  </si>
  <si>
    <t>リレーまとめ</t>
    <phoneticPr fontId="2"/>
  </si>
  <si>
    <t>期日</t>
    <rPh sb="0" eb="2">
      <t>キジツ</t>
    </rPh>
    <phoneticPr fontId="2"/>
  </si>
  <si>
    <t>資格審査</t>
    <rPh sb="0" eb="2">
      <t>シカク</t>
    </rPh>
    <rPh sb="2" eb="4">
      <t>シンサ</t>
    </rPh>
    <phoneticPr fontId="2"/>
  </si>
  <si>
    <t>横浜吉田</t>
    <rPh sb="0" eb="2">
      <t>ヨコハマ</t>
    </rPh>
    <rPh sb="2" eb="4">
      <t>ヨシダ</t>
    </rPh>
    <phoneticPr fontId="2"/>
  </si>
  <si>
    <t>横浜市立横浜吉田中学校</t>
    <rPh sb="4" eb="6">
      <t>ヨコハマ</t>
    </rPh>
    <phoneticPr fontId="2"/>
  </si>
  <si>
    <t>横浜市立南が丘中学校</t>
  </si>
  <si>
    <t>南高附属</t>
    <rPh sb="0" eb="1">
      <t>ミナミ</t>
    </rPh>
    <rPh sb="1" eb="2">
      <t>コウ</t>
    </rPh>
    <rPh sb="2" eb="4">
      <t>フゾク</t>
    </rPh>
    <phoneticPr fontId="19"/>
  </si>
  <si>
    <t>横浜市立南高等学校附属中学校</t>
    <rPh sb="0" eb="2">
      <t>ヨコハマ</t>
    </rPh>
    <rPh sb="2" eb="4">
      <t>シリツ</t>
    </rPh>
    <rPh sb="4" eb="5">
      <t>ミナミ</t>
    </rPh>
    <rPh sb="5" eb="7">
      <t>コウトウ</t>
    </rPh>
    <rPh sb="7" eb="9">
      <t>ガッコウ</t>
    </rPh>
    <rPh sb="9" eb="11">
      <t>フゾク</t>
    </rPh>
    <rPh sb="11" eb="14">
      <t>チュウガッコウ</t>
    </rPh>
    <phoneticPr fontId="19"/>
  </si>
  <si>
    <t>若葉台</t>
    <rPh sb="0" eb="3">
      <t>ワカバダイ</t>
    </rPh>
    <phoneticPr fontId="2"/>
  </si>
  <si>
    <t>横浜市立若葉台中学校</t>
  </si>
  <si>
    <t>横浜市立西金沢小中学校</t>
    <rPh sb="7" eb="8">
      <t>ショウ</t>
    </rPh>
    <phoneticPr fontId="2"/>
  </si>
  <si>
    <t>横浜市立田奈中学校</t>
  </si>
  <si>
    <t>横浜市立霧が丘小中学校</t>
    <rPh sb="7" eb="8">
      <t>ショウ</t>
    </rPh>
    <phoneticPr fontId="2"/>
  </si>
  <si>
    <t>ナンバー</t>
  </si>
  <si>
    <t>校名</t>
  </si>
  <si>
    <t>鶴見</t>
  </si>
  <si>
    <t>市場</t>
  </si>
  <si>
    <t>潮田</t>
  </si>
  <si>
    <t>末吉</t>
  </si>
  <si>
    <t>寺尾</t>
  </si>
  <si>
    <t>生麦</t>
  </si>
  <si>
    <t>寛政</t>
  </si>
  <si>
    <t>矢向</t>
  </si>
  <si>
    <t>上の宮</t>
  </si>
  <si>
    <t>神奈川</t>
  </si>
  <si>
    <t>浦島丘</t>
  </si>
  <si>
    <t>栗田谷</t>
  </si>
  <si>
    <t>六角橋</t>
  </si>
  <si>
    <t>松本</t>
  </si>
  <si>
    <t>錦台</t>
  </si>
  <si>
    <t>菅田</t>
  </si>
  <si>
    <t>西</t>
  </si>
  <si>
    <t>老松</t>
  </si>
  <si>
    <t>岡野</t>
  </si>
  <si>
    <t>軽井沢</t>
  </si>
  <si>
    <t>岩井原</t>
  </si>
  <si>
    <t>中</t>
  </si>
  <si>
    <t>港</t>
  </si>
  <si>
    <t>吉田</t>
  </si>
  <si>
    <t>大鳥</t>
  </si>
  <si>
    <t>仲尾台</t>
  </si>
  <si>
    <t>本牧</t>
  </si>
  <si>
    <t>南</t>
  </si>
  <si>
    <t>共進</t>
  </si>
  <si>
    <t>平楽</t>
  </si>
  <si>
    <t>蒔田</t>
  </si>
  <si>
    <t>永田</t>
  </si>
  <si>
    <t>六ツ川</t>
  </si>
  <si>
    <t>藤の木</t>
  </si>
  <si>
    <t>港南</t>
  </si>
  <si>
    <t>上永谷</t>
  </si>
  <si>
    <t>笹下</t>
  </si>
  <si>
    <t>野庭</t>
  </si>
  <si>
    <t>港南台第一</t>
  </si>
  <si>
    <t>芹が谷</t>
  </si>
  <si>
    <t>日限山</t>
  </si>
  <si>
    <t>日野南</t>
  </si>
  <si>
    <t>丸山台</t>
  </si>
  <si>
    <t>東永谷</t>
  </si>
  <si>
    <t>保土ヶ谷</t>
  </si>
  <si>
    <t>岩崎</t>
  </si>
  <si>
    <t>宮田</t>
  </si>
  <si>
    <t>西谷</t>
  </si>
  <si>
    <t>上菅田</t>
  </si>
  <si>
    <t>新井</t>
  </si>
  <si>
    <t>境木</t>
  </si>
  <si>
    <t>旭</t>
  </si>
  <si>
    <t>鶴ヶ峯</t>
  </si>
  <si>
    <t>万騎が原</t>
  </si>
  <si>
    <t>希望が丘</t>
  </si>
  <si>
    <t>上白根</t>
  </si>
  <si>
    <t>左近山</t>
  </si>
  <si>
    <t>都岡</t>
  </si>
  <si>
    <t>浜･旭</t>
  </si>
  <si>
    <t>南希望が丘</t>
  </si>
  <si>
    <t>今宿</t>
  </si>
  <si>
    <t>本宿</t>
  </si>
  <si>
    <t>若葉台東</t>
  </si>
  <si>
    <t>若葉台西</t>
  </si>
  <si>
    <t>旭北</t>
  </si>
  <si>
    <t>磯子</t>
  </si>
  <si>
    <t>根岸</t>
  </si>
  <si>
    <t>浜</t>
  </si>
  <si>
    <t>岡村</t>
  </si>
  <si>
    <t>汐見台</t>
  </si>
  <si>
    <t>洋光台第一</t>
  </si>
  <si>
    <t>洋光台第二</t>
  </si>
  <si>
    <t>森</t>
  </si>
  <si>
    <t>小田</t>
  </si>
  <si>
    <t>金沢</t>
  </si>
  <si>
    <t>六浦</t>
  </si>
  <si>
    <t>大道</t>
  </si>
  <si>
    <t>西柴</t>
  </si>
  <si>
    <t>富岡</t>
  </si>
  <si>
    <t>富岡東</t>
  </si>
  <si>
    <t>西金沢</t>
  </si>
  <si>
    <t>並木</t>
  </si>
  <si>
    <t>釜利谷</t>
  </si>
  <si>
    <t>港北</t>
  </si>
  <si>
    <t>城郷</t>
  </si>
  <si>
    <t>新田</t>
  </si>
  <si>
    <t>日吉台</t>
  </si>
  <si>
    <t>大綱</t>
  </si>
  <si>
    <t>篠原</t>
  </si>
  <si>
    <t>樽町</t>
  </si>
  <si>
    <t>日吉台西</t>
  </si>
  <si>
    <t>新羽</t>
  </si>
  <si>
    <t>高田</t>
  </si>
  <si>
    <t>十日市場</t>
  </si>
  <si>
    <t>浜･鴨居</t>
  </si>
  <si>
    <t>浜･緑が丘</t>
  </si>
  <si>
    <t>霧が丘</t>
  </si>
  <si>
    <t>東鴨居</t>
  </si>
  <si>
    <t>山内</t>
  </si>
  <si>
    <t>谷本</t>
  </si>
  <si>
    <t>青葉台</t>
  </si>
  <si>
    <t>みたけ台</t>
  </si>
  <si>
    <t>美しが丘</t>
  </si>
  <si>
    <t>すすき野</t>
  </si>
  <si>
    <t>奈良</t>
  </si>
  <si>
    <t>もえぎ野</t>
  </si>
  <si>
    <t>あざみ野</t>
  </si>
  <si>
    <t>鴨志田</t>
  </si>
  <si>
    <t>市ヶ尾</t>
  </si>
  <si>
    <t>中川</t>
  </si>
  <si>
    <t>茅ヶ崎</t>
  </si>
  <si>
    <t>中川西</t>
  </si>
  <si>
    <t>都田</t>
  </si>
  <si>
    <t>川和</t>
  </si>
  <si>
    <t>荏田南</t>
  </si>
  <si>
    <t>大正</t>
  </si>
  <si>
    <t>戸塚</t>
  </si>
  <si>
    <t>舞岡</t>
  </si>
  <si>
    <t>豊田</t>
  </si>
  <si>
    <t>名瀬</t>
  </si>
  <si>
    <t>深谷</t>
  </si>
  <si>
    <t>秋葉</t>
  </si>
  <si>
    <t>平戸</t>
  </si>
  <si>
    <t>南戸塚</t>
  </si>
  <si>
    <t>本郷</t>
  </si>
  <si>
    <t>栄</t>
  </si>
  <si>
    <t>上郷</t>
  </si>
  <si>
    <t>桂台</t>
  </si>
  <si>
    <t>西本郷</t>
  </si>
  <si>
    <t>飯島</t>
  </si>
  <si>
    <t>庄戸</t>
  </si>
  <si>
    <t>小山台</t>
  </si>
  <si>
    <t>泉</t>
  </si>
  <si>
    <t>岡津</t>
  </si>
  <si>
    <t>中和田</t>
  </si>
  <si>
    <t>泉が丘</t>
  </si>
  <si>
    <t>中田</t>
  </si>
  <si>
    <t>上飯田</t>
  </si>
  <si>
    <t>いずみ野</t>
  </si>
  <si>
    <t>汲沢</t>
  </si>
  <si>
    <t>領家</t>
  </si>
  <si>
    <t>瀬谷</t>
  </si>
  <si>
    <t>原</t>
  </si>
  <si>
    <t>南瀬谷</t>
  </si>
  <si>
    <t>東野</t>
  </si>
  <si>
    <t>下瀬谷</t>
  </si>
  <si>
    <t>川崎</t>
  </si>
  <si>
    <t>南河原</t>
  </si>
  <si>
    <t>御幸</t>
  </si>
  <si>
    <t>塚越</t>
  </si>
  <si>
    <t>日吉</t>
  </si>
  <si>
    <t>南加瀬</t>
  </si>
  <si>
    <t>平間</t>
  </si>
  <si>
    <t>川・玉川</t>
  </si>
  <si>
    <t>住吉</t>
  </si>
  <si>
    <t>井田</t>
  </si>
  <si>
    <t>今井</t>
  </si>
  <si>
    <t>宮内</t>
  </si>
  <si>
    <t>西中原</t>
  </si>
  <si>
    <t>東橘</t>
  </si>
  <si>
    <t>川・橘</t>
  </si>
  <si>
    <t>高津</t>
  </si>
  <si>
    <t>東高津</t>
  </si>
  <si>
    <t>西高津</t>
  </si>
  <si>
    <t>宮崎</t>
  </si>
  <si>
    <t>野川</t>
  </si>
  <si>
    <t>川・有馬</t>
  </si>
  <si>
    <t>宮前平</t>
  </si>
  <si>
    <t>向丘</t>
  </si>
  <si>
    <t>平</t>
  </si>
  <si>
    <t>菅生</t>
  </si>
  <si>
    <t>犬蔵</t>
  </si>
  <si>
    <t>稲田</t>
  </si>
  <si>
    <t>枡形</t>
  </si>
  <si>
    <t>中野島</t>
  </si>
  <si>
    <t>南菅</t>
  </si>
  <si>
    <t>菅</t>
  </si>
  <si>
    <t>生田</t>
  </si>
  <si>
    <t>南生田</t>
  </si>
  <si>
    <t>西生田</t>
  </si>
  <si>
    <t>金程</t>
  </si>
  <si>
    <t>川・長沢</t>
  </si>
  <si>
    <t>柿生</t>
  </si>
  <si>
    <t>白鳥</t>
  </si>
  <si>
    <t>麻生</t>
  </si>
  <si>
    <t>横須賀</t>
  </si>
  <si>
    <t>久里浜</t>
  </si>
  <si>
    <t>鷹取</t>
  </si>
  <si>
    <t>須・神明</t>
  </si>
  <si>
    <t>野比</t>
  </si>
  <si>
    <t>衣笠</t>
  </si>
  <si>
    <t>須・長沢</t>
  </si>
  <si>
    <t>岩戸</t>
  </si>
  <si>
    <t>浦賀</t>
  </si>
  <si>
    <t>田浦</t>
  </si>
  <si>
    <t>不入斗</t>
  </si>
  <si>
    <t>常葉</t>
  </si>
  <si>
    <t>公郷</t>
  </si>
  <si>
    <t>池上</t>
  </si>
  <si>
    <t>大津</t>
  </si>
  <si>
    <t>馬堀</t>
  </si>
  <si>
    <t>腰越</t>
  </si>
  <si>
    <t>大船</t>
  </si>
  <si>
    <t>玉縄</t>
  </si>
  <si>
    <t>高浜</t>
  </si>
  <si>
    <t>秋葉台</t>
  </si>
  <si>
    <t>大庭</t>
  </si>
  <si>
    <t>湘南台</t>
  </si>
  <si>
    <t>藤沢</t>
  </si>
  <si>
    <t>明治</t>
  </si>
  <si>
    <t>湘洋</t>
  </si>
  <si>
    <t>長後</t>
  </si>
  <si>
    <t>松浪</t>
  </si>
  <si>
    <t>円蔵</t>
  </si>
  <si>
    <t>萩園</t>
  </si>
  <si>
    <t>逗子</t>
  </si>
  <si>
    <t>久木</t>
  </si>
  <si>
    <t>三浦</t>
  </si>
  <si>
    <t>南下浦</t>
  </si>
  <si>
    <t>相模原</t>
  </si>
  <si>
    <t>上溝南</t>
  </si>
  <si>
    <t>大沢</t>
  </si>
  <si>
    <t>大野北</t>
  </si>
  <si>
    <t>大野南</t>
  </si>
  <si>
    <t>清新</t>
  </si>
  <si>
    <t>上鶴間</t>
  </si>
  <si>
    <t>麻溝台</t>
  </si>
  <si>
    <t>谷口</t>
  </si>
  <si>
    <t>中央</t>
  </si>
  <si>
    <t>新町</t>
  </si>
  <si>
    <t>相原</t>
  </si>
  <si>
    <t>小山</t>
  </si>
  <si>
    <t>東林</t>
  </si>
  <si>
    <t>大和</t>
  </si>
  <si>
    <t>つきみ野</t>
  </si>
  <si>
    <t>鶴間</t>
  </si>
  <si>
    <t>引地台</t>
  </si>
  <si>
    <t>座間</t>
  </si>
  <si>
    <t>相模丘</t>
  </si>
  <si>
    <t>綾瀬</t>
  </si>
  <si>
    <t>綾北</t>
  </si>
  <si>
    <t>平塚</t>
  </si>
  <si>
    <t>江陽</t>
  </si>
  <si>
    <t>春日野</t>
  </si>
  <si>
    <t>神田</t>
  </si>
  <si>
    <t>土沢</t>
  </si>
  <si>
    <t>平・中原</t>
  </si>
  <si>
    <t>山城</t>
  </si>
  <si>
    <t>平・神明</t>
  </si>
  <si>
    <t>秦野</t>
  </si>
  <si>
    <t>秦野市立本町中学校</t>
  </si>
  <si>
    <t>秦野市立東中学校</t>
  </si>
  <si>
    <t>秦野市立西中学校</t>
  </si>
  <si>
    <t>秦野市立南中学校</t>
  </si>
  <si>
    <t>大根</t>
  </si>
  <si>
    <t>秦野市立北中学校</t>
  </si>
  <si>
    <t>秦野市立大根中学校</t>
  </si>
  <si>
    <t>秦野市立南が丘中学校</t>
  </si>
  <si>
    <t>鶴巻</t>
  </si>
  <si>
    <t>秦野市立渋沢中学校</t>
  </si>
  <si>
    <t>秦野市立鶴巻中学校</t>
  </si>
  <si>
    <t>伊勢原</t>
  </si>
  <si>
    <t>山王</t>
  </si>
  <si>
    <t>成瀬</t>
  </si>
  <si>
    <t>伊勢原市立山王中学校</t>
  </si>
  <si>
    <t>伊勢原市立成瀬中学校</t>
  </si>
  <si>
    <t>伊勢原市立伊勢原中学校</t>
  </si>
  <si>
    <t>伊勢原市立中沢中学校</t>
  </si>
  <si>
    <t>中郡</t>
  </si>
  <si>
    <t>大磯町立大磯中学校</t>
  </si>
  <si>
    <t>二宮</t>
  </si>
  <si>
    <t>大磯町立国府中学校</t>
  </si>
  <si>
    <t>二宮町立二宮中学校</t>
  </si>
  <si>
    <t>二宮町立二宮西中学校</t>
  </si>
  <si>
    <t>南足柄市立北足柄中学校</t>
  </si>
  <si>
    <t>岡本</t>
  </si>
  <si>
    <t>南足柄市立南足柄中学校</t>
  </si>
  <si>
    <t>南足柄市立岡本中学校</t>
  </si>
  <si>
    <t>南足柄市立足柄台中学校</t>
  </si>
  <si>
    <t>中井町立中井中学校</t>
  </si>
  <si>
    <t>大井町立湘光中学校</t>
  </si>
  <si>
    <t>松田町立松田中学校</t>
  </si>
  <si>
    <t>松田町立寄中学校</t>
  </si>
  <si>
    <t>山北町立山北中学校</t>
  </si>
  <si>
    <t>山北町立清水中学校</t>
  </si>
  <si>
    <t>山北町立三保中学校</t>
  </si>
  <si>
    <t>開成町立文命中学校</t>
  </si>
  <si>
    <t>小田原市立城山中学校</t>
  </si>
  <si>
    <t>小田原市立白鵰中学校</t>
  </si>
  <si>
    <t>城南</t>
  </si>
  <si>
    <t>小田原市立白山中学校</t>
  </si>
  <si>
    <t>鴨宮</t>
  </si>
  <si>
    <t>小田原市立城南中学校</t>
  </si>
  <si>
    <t>千代</t>
  </si>
  <si>
    <t>小田原市立鴨宮中学校</t>
  </si>
  <si>
    <t>国府津</t>
  </si>
  <si>
    <t>小田原市立千代中学校</t>
  </si>
  <si>
    <t>酒匂</t>
  </si>
  <si>
    <t>小田原市立国府津中学校</t>
  </si>
  <si>
    <t>小田原市立酒匂中学校</t>
  </si>
  <si>
    <t>小田原市立片浦中学校</t>
  </si>
  <si>
    <t>小田原市立泉中学校</t>
  </si>
  <si>
    <t>城北</t>
  </si>
  <si>
    <t>小田原市立橘中学校</t>
  </si>
  <si>
    <t>小田原市立城北中学校</t>
  </si>
  <si>
    <t>箱根町立湯本中学校</t>
  </si>
  <si>
    <t>仙石原</t>
  </si>
  <si>
    <t>箱根町立箱根明星中学校</t>
  </si>
  <si>
    <t>箱根町立仙石原中学校</t>
  </si>
  <si>
    <t>湯河原</t>
  </si>
  <si>
    <t>真鶴町立真鶴中学校</t>
  </si>
  <si>
    <t>湯河原町立湯河原中学校</t>
  </si>
  <si>
    <t>荻野</t>
  </si>
  <si>
    <t>睦合</t>
  </si>
  <si>
    <t>小鮎</t>
  </si>
  <si>
    <t>藤塚</t>
  </si>
  <si>
    <t>森の里</t>
  </si>
  <si>
    <t>相川</t>
  </si>
  <si>
    <t>愛川</t>
  </si>
  <si>
    <t>津久井</t>
  </si>
  <si>
    <t>津・中沢</t>
  </si>
  <si>
    <t>串川</t>
  </si>
  <si>
    <t>藤野</t>
  </si>
  <si>
    <t>横浜山手女子</t>
  </si>
  <si>
    <t>武相</t>
  </si>
  <si>
    <t>山手学院</t>
  </si>
  <si>
    <t>神奈川学園</t>
  </si>
  <si>
    <t>鶴見女子</t>
  </si>
  <si>
    <t>浅野</t>
  </si>
  <si>
    <t>聖光学院</t>
  </si>
  <si>
    <t>公文国際</t>
  </si>
  <si>
    <t>洗足学園</t>
  </si>
  <si>
    <t>桐光学園</t>
  </si>
  <si>
    <t>栄光学園</t>
  </si>
  <si>
    <t>付属横浜</t>
  </si>
  <si>
    <t>神奈川朝鮮</t>
  </si>
  <si>
    <t>学年</t>
    <rPh sb="0" eb="2">
      <t>ガクネン</t>
    </rPh>
    <phoneticPr fontId="2"/>
  </si>
  <si>
    <t>性別</t>
    <rPh sb="0" eb="2">
      <t>セイベツ</t>
    </rPh>
    <phoneticPr fontId="2"/>
  </si>
  <si>
    <t>地区</t>
    <rPh sb="0" eb="2">
      <t>チク</t>
    </rPh>
    <phoneticPr fontId="2"/>
  </si>
  <si>
    <t>市番号</t>
    <rPh sb="0" eb="1">
      <t>シ</t>
    </rPh>
    <rPh sb="1" eb="3">
      <t>バンゴウ</t>
    </rPh>
    <phoneticPr fontId="2"/>
  </si>
  <si>
    <t>県学校番号</t>
    <rPh sb="0" eb="1">
      <t>ケン</t>
    </rPh>
    <rPh sb="1" eb="3">
      <t>ガッコウ</t>
    </rPh>
    <rPh sb="3" eb="5">
      <t>バンゴウ</t>
    </rPh>
    <phoneticPr fontId="2"/>
  </si>
  <si>
    <t>１年１００Ｍ</t>
    <rPh sb="1" eb="2">
      <t>ネン</t>
    </rPh>
    <phoneticPr fontId="2"/>
  </si>
  <si>
    <t>個人
登録
番号</t>
    <rPh sb="0" eb="2">
      <t>コジン</t>
    </rPh>
    <rPh sb="3" eb="5">
      <t>トウロク</t>
    </rPh>
    <rPh sb="6" eb="8">
      <t>バンゴウ</t>
    </rPh>
    <phoneticPr fontId="2"/>
  </si>
  <si>
    <t>個人
No</t>
    <rPh sb="0" eb="2">
      <t>コジン</t>
    </rPh>
    <phoneticPr fontId="2"/>
  </si>
  <si>
    <t>氏　　　名</t>
    <rPh sb="0" eb="1">
      <t>シ</t>
    </rPh>
    <rPh sb="4" eb="5">
      <t>メイ</t>
    </rPh>
    <phoneticPr fontId="2"/>
  </si>
  <si>
    <t>学校</t>
    <rPh sb="0" eb="2">
      <t>ガッコウ</t>
    </rPh>
    <phoneticPr fontId="2"/>
  </si>
  <si>
    <t>最高記録</t>
    <rPh sb="0" eb="2">
      <t>サイコウ</t>
    </rPh>
    <rPh sb="2" eb="4">
      <t>キロク</t>
    </rPh>
    <phoneticPr fontId="2"/>
  </si>
  <si>
    <t>種目Ⅱ</t>
    <rPh sb="0" eb="2">
      <t>シュモク</t>
    </rPh>
    <phoneticPr fontId="2"/>
  </si>
  <si>
    <t>ﾘﾚｰ</t>
    <phoneticPr fontId="2"/>
  </si>
  <si>
    <t>２年１００Ｍ</t>
    <rPh sb="1" eb="2">
      <t>ネン</t>
    </rPh>
    <phoneticPr fontId="2"/>
  </si>
  <si>
    <t>番号</t>
    <rPh sb="0" eb="2">
      <t>バンゴウ</t>
    </rPh>
    <phoneticPr fontId="2"/>
  </si>
  <si>
    <t>学校名</t>
    <rPh sb="0" eb="3">
      <t>ガッコウメイ</t>
    </rPh>
    <phoneticPr fontId="2"/>
  </si>
  <si>
    <t>電話番号</t>
    <rPh sb="0" eb="2">
      <t>デンワ</t>
    </rPh>
    <rPh sb="2" eb="4">
      <t>バンゴウ</t>
    </rPh>
    <phoneticPr fontId="2"/>
  </si>
  <si>
    <t>住所</t>
    <rPh sb="0" eb="2">
      <t>ジュウショ</t>
    </rPh>
    <phoneticPr fontId="2"/>
  </si>
  <si>
    <t>３年１００Ｍ</t>
    <rPh sb="1" eb="2">
      <t>ネン</t>
    </rPh>
    <phoneticPr fontId="2"/>
  </si>
  <si>
    <t>共通１００Ｍ</t>
    <rPh sb="0" eb="2">
      <t>キョウツウ</t>
    </rPh>
    <phoneticPr fontId="2"/>
  </si>
  <si>
    <t>共通２００Ｍ</t>
    <rPh sb="0" eb="2">
      <t>キョウツウ</t>
    </rPh>
    <phoneticPr fontId="2"/>
  </si>
  <si>
    <t>共通４００Ｍ</t>
    <rPh sb="0" eb="2">
      <t>キョウツウ</t>
    </rPh>
    <phoneticPr fontId="2"/>
  </si>
  <si>
    <t>共通８００Ｍ</t>
    <rPh sb="0" eb="2">
      <t>キョウツウ</t>
    </rPh>
    <phoneticPr fontId="2"/>
  </si>
  <si>
    <t>１年１５００Ｍ</t>
    <rPh sb="1" eb="2">
      <t>ネン</t>
    </rPh>
    <phoneticPr fontId="2"/>
  </si>
  <si>
    <t>共通１５００Ｍ</t>
    <rPh sb="0" eb="2">
      <t>キョウツウ</t>
    </rPh>
    <phoneticPr fontId="2"/>
  </si>
  <si>
    <t>共通３０００Ｍ</t>
    <rPh sb="0" eb="2">
      <t>キョウツウ</t>
    </rPh>
    <phoneticPr fontId="2"/>
  </si>
  <si>
    <t>共通１００ＭＨ</t>
    <rPh sb="0" eb="2">
      <t>キョウツウ</t>
    </rPh>
    <phoneticPr fontId="2"/>
  </si>
  <si>
    <t>共通１１０ＭＨ</t>
    <rPh sb="0" eb="2">
      <t>キョウツウ</t>
    </rPh>
    <phoneticPr fontId="2"/>
  </si>
  <si>
    <t>共通走高跳</t>
    <rPh sb="0" eb="2">
      <t>キョウツウ</t>
    </rPh>
    <rPh sb="2" eb="5">
      <t>ハシリタカトビ</t>
    </rPh>
    <phoneticPr fontId="2"/>
  </si>
  <si>
    <t>１年走幅跳</t>
    <rPh sb="1" eb="2">
      <t>ネン</t>
    </rPh>
    <rPh sb="2" eb="5">
      <t>ハシリハバトビ</t>
    </rPh>
    <phoneticPr fontId="2"/>
  </si>
  <si>
    <t>共通走幅跳</t>
    <rPh sb="0" eb="2">
      <t>キョウツウ</t>
    </rPh>
    <rPh sb="2" eb="5">
      <t>ハシリハバトビ</t>
    </rPh>
    <phoneticPr fontId="2"/>
  </si>
  <si>
    <t>共通砲丸投</t>
    <rPh sb="0" eb="2">
      <t>キョウツウ</t>
    </rPh>
    <rPh sb="2" eb="4">
      <t>ホウガン</t>
    </rPh>
    <rPh sb="4" eb="5">
      <t>ナ</t>
    </rPh>
    <phoneticPr fontId="2"/>
  </si>
  <si>
    <t>共通四種競技</t>
    <rPh sb="0" eb="2">
      <t>キョウツウ</t>
    </rPh>
    <rPh sb="2" eb="3">
      <t>ヨン</t>
    </rPh>
    <rPh sb="3" eb="4">
      <t>シュ</t>
    </rPh>
    <rPh sb="4" eb="6">
      <t>キョウギ</t>
    </rPh>
    <phoneticPr fontId="2"/>
  </si>
  <si>
    <t>A100M</t>
    <phoneticPr fontId="2"/>
  </si>
  <si>
    <t>A200M</t>
    <phoneticPr fontId="2"/>
  </si>
  <si>
    <t>A400M</t>
    <phoneticPr fontId="2"/>
  </si>
  <si>
    <t>A800M</t>
    <phoneticPr fontId="2"/>
  </si>
  <si>
    <t>A3000M</t>
    <phoneticPr fontId="2"/>
  </si>
  <si>
    <t>A110MH</t>
    <phoneticPr fontId="2"/>
  </si>
  <si>
    <t>A走高跳</t>
    <rPh sb="1" eb="4">
      <t>ハシリタカトビ</t>
    </rPh>
    <phoneticPr fontId="2"/>
  </si>
  <si>
    <t>A砲丸投</t>
    <rPh sb="1" eb="4">
      <t>ホウガンナゲ</t>
    </rPh>
    <phoneticPr fontId="2"/>
  </si>
  <si>
    <t>B100M</t>
    <phoneticPr fontId="2"/>
  </si>
  <si>
    <t>B1500M</t>
    <phoneticPr fontId="2"/>
  </si>
  <si>
    <t>B100MH</t>
    <phoneticPr fontId="2"/>
  </si>
  <si>
    <t>B110MH</t>
    <phoneticPr fontId="2"/>
  </si>
  <si>
    <t>B走高跳</t>
    <rPh sb="1" eb="4">
      <t>ハシリタカトビ</t>
    </rPh>
    <phoneticPr fontId="2"/>
  </si>
  <si>
    <t>B走幅跳</t>
    <rPh sb="1" eb="4">
      <t>ハシリハバトビ</t>
    </rPh>
    <phoneticPr fontId="2"/>
  </si>
  <si>
    <t>B砲丸投</t>
    <rPh sb="1" eb="4">
      <t>ホウガンナゲ</t>
    </rPh>
    <phoneticPr fontId="2"/>
  </si>
  <si>
    <t>C100M</t>
    <phoneticPr fontId="2"/>
  </si>
  <si>
    <t>C100MH</t>
    <phoneticPr fontId="2"/>
  </si>
  <si>
    <t>C走幅跳</t>
    <rPh sb="1" eb="4">
      <t>ハシリハバトビ</t>
    </rPh>
    <phoneticPr fontId="2"/>
  </si>
  <si>
    <t>C砲丸投</t>
    <rPh sb="1" eb="3">
      <t>ホウガン</t>
    </rPh>
    <rPh sb="3" eb="4">
      <t>ナ</t>
    </rPh>
    <phoneticPr fontId="2"/>
  </si>
  <si>
    <t>AB円盤投</t>
    <rPh sb="2" eb="5">
      <t>エンバンナ</t>
    </rPh>
    <phoneticPr fontId="2"/>
  </si>
  <si>
    <t>ABｼﾞｬﾍﾞﾘｯｸｽﾛｰ</t>
    <phoneticPr fontId="2"/>
  </si>
  <si>
    <t>記録会3000M</t>
    <rPh sb="0" eb="3">
      <t>キロクカイ</t>
    </rPh>
    <phoneticPr fontId="2"/>
  </si>
  <si>
    <t>男</t>
    <rPh sb="0" eb="1">
      <t>オトコ</t>
    </rPh>
    <phoneticPr fontId="2"/>
  </si>
  <si>
    <t>女</t>
    <rPh sb="0" eb="1">
      <t>ジョ</t>
    </rPh>
    <phoneticPr fontId="2"/>
  </si>
  <si>
    <t>低学年400MR</t>
    <rPh sb="0" eb="1">
      <t>テイ</t>
    </rPh>
    <rPh sb="1" eb="2">
      <t>ガク</t>
    </rPh>
    <rPh sb="2" eb="3">
      <t>ネン</t>
    </rPh>
    <phoneticPr fontId="2"/>
  </si>
  <si>
    <t>共通400MR</t>
    <rPh sb="0" eb="2">
      <t>キョウツウ</t>
    </rPh>
    <phoneticPr fontId="2"/>
  </si>
  <si>
    <t>緑</t>
    <rPh sb="0" eb="1">
      <t>ミドリ</t>
    </rPh>
    <phoneticPr fontId="17"/>
  </si>
  <si>
    <t>青葉</t>
    <rPh sb="0" eb="2">
      <t>アオバ</t>
    </rPh>
    <phoneticPr fontId="17"/>
  </si>
  <si>
    <t>都筑</t>
    <rPh sb="0" eb="2">
      <t>ツヅキ</t>
    </rPh>
    <phoneticPr fontId="17"/>
  </si>
  <si>
    <t>戸塚</t>
    <rPh sb="0" eb="2">
      <t>トツカ</t>
    </rPh>
    <phoneticPr fontId="17"/>
  </si>
  <si>
    <t>川崎</t>
    <rPh sb="0" eb="2">
      <t>カワサキ</t>
    </rPh>
    <phoneticPr fontId="17"/>
  </si>
  <si>
    <t>幸</t>
    <rPh sb="0" eb="1">
      <t>サチ</t>
    </rPh>
    <phoneticPr fontId="17"/>
  </si>
  <si>
    <t>中原</t>
    <rPh sb="0" eb="2">
      <t>ナカハラ</t>
    </rPh>
    <phoneticPr fontId="17"/>
  </si>
  <si>
    <t>高津</t>
    <rPh sb="0" eb="2">
      <t>タカツ</t>
    </rPh>
    <phoneticPr fontId="17"/>
  </si>
  <si>
    <t>宮前</t>
    <rPh sb="0" eb="2">
      <t>ミヤマエ</t>
    </rPh>
    <phoneticPr fontId="17"/>
  </si>
  <si>
    <t>多摩</t>
    <rPh sb="0" eb="2">
      <t>タマ</t>
    </rPh>
    <phoneticPr fontId="17"/>
  </si>
  <si>
    <t>麻生</t>
    <rPh sb="0" eb="2">
      <t>アソウ</t>
    </rPh>
    <phoneticPr fontId="17"/>
  </si>
  <si>
    <t>鎌倉</t>
    <rPh sb="0" eb="2">
      <t>カマクラ</t>
    </rPh>
    <phoneticPr fontId="17"/>
  </si>
  <si>
    <t>藤沢</t>
    <phoneticPr fontId="17"/>
  </si>
  <si>
    <t>藤沢</t>
    <phoneticPr fontId="17"/>
  </si>
  <si>
    <t>逗子</t>
    <rPh sb="0" eb="2">
      <t>ズシ</t>
    </rPh>
    <phoneticPr fontId="17"/>
  </si>
  <si>
    <t>葉山</t>
    <rPh sb="0" eb="2">
      <t>ハヤマ</t>
    </rPh>
    <phoneticPr fontId="17"/>
  </si>
  <si>
    <t>高座</t>
    <rPh sb="0" eb="2">
      <t>コウザ</t>
    </rPh>
    <phoneticPr fontId="17"/>
  </si>
  <si>
    <t>相模原</t>
    <rPh sb="0" eb="3">
      <t>サガミハラ</t>
    </rPh>
    <phoneticPr fontId="17"/>
  </si>
  <si>
    <t>海老名</t>
    <rPh sb="0" eb="3">
      <t>エビナ</t>
    </rPh>
    <phoneticPr fontId="17"/>
  </si>
  <si>
    <t>平塚市浅間町８－１</t>
    <rPh sb="0" eb="3">
      <t>ヒラツカシ</t>
    </rPh>
    <rPh sb="3" eb="6">
      <t>アサマチョウ</t>
    </rPh>
    <phoneticPr fontId="2"/>
  </si>
  <si>
    <t>平塚市立　太洋　中学校</t>
    <rPh sb="0" eb="2">
      <t>ヒラツカ</t>
    </rPh>
    <rPh sb="2" eb="4">
      <t>シリツ</t>
    </rPh>
    <rPh sb="5" eb="7">
      <t>タイヨウ</t>
    </rPh>
    <rPh sb="8" eb="11">
      <t>チュウガッコウ</t>
    </rPh>
    <phoneticPr fontId="2"/>
  </si>
  <si>
    <t>平塚市高浜台７－１</t>
    <rPh sb="0" eb="3">
      <t>ヒラツカシ</t>
    </rPh>
    <rPh sb="3" eb="6">
      <t>タカハマダイ</t>
    </rPh>
    <phoneticPr fontId="2"/>
  </si>
  <si>
    <t>平塚市立　春日野　中学校</t>
    <rPh sb="0" eb="2">
      <t>ヒラツカ</t>
    </rPh>
    <rPh sb="2" eb="4">
      <t>シリツ</t>
    </rPh>
    <rPh sb="5" eb="8">
      <t>カスガノ</t>
    </rPh>
    <rPh sb="9" eb="12">
      <t>チュウガッコウ</t>
    </rPh>
    <phoneticPr fontId="2"/>
  </si>
  <si>
    <t>平塚市中里３３－１</t>
    <rPh sb="0" eb="3">
      <t>ヒラツカシ</t>
    </rPh>
    <rPh sb="3" eb="5">
      <t>ナカザト</t>
    </rPh>
    <phoneticPr fontId="2"/>
  </si>
  <si>
    <t>平塚市立　浜岳　中学校</t>
    <rPh sb="0" eb="2">
      <t>ヒラツカ</t>
    </rPh>
    <rPh sb="2" eb="4">
      <t>シリツ</t>
    </rPh>
    <rPh sb="5" eb="7">
      <t>ハマタケ</t>
    </rPh>
    <rPh sb="8" eb="11">
      <t>チュウガッコウ</t>
    </rPh>
    <phoneticPr fontId="2"/>
  </si>
  <si>
    <t>平塚市龍城ヶ丘４－２６</t>
    <rPh sb="0" eb="3">
      <t>ヒラツカシ</t>
    </rPh>
    <rPh sb="3" eb="7">
      <t>リュウジョウガオカ</t>
    </rPh>
    <phoneticPr fontId="2"/>
  </si>
  <si>
    <t>平塚市立　大野　中学校</t>
    <rPh sb="0" eb="2">
      <t>ヒラツカ</t>
    </rPh>
    <rPh sb="2" eb="4">
      <t>シリツ</t>
    </rPh>
    <rPh sb="5" eb="7">
      <t>オオノ</t>
    </rPh>
    <rPh sb="8" eb="11">
      <t>チュウガッコウ</t>
    </rPh>
    <phoneticPr fontId="2"/>
  </si>
  <si>
    <t>平塚市東中原１－１２－１</t>
    <rPh sb="0" eb="3">
      <t>ヒラツカシ</t>
    </rPh>
    <rPh sb="3" eb="6">
      <t>ヒガシナカハラ</t>
    </rPh>
    <phoneticPr fontId="2"/>
  </si>
  <si>
    <t>平塚市立　神田　中学校</t>
    <rPh sb="0" eb="2">
      <t>ヒラツカ</t>
    </rPh>
    <rPh sb="2" eb="4">
      <t>シリツ</t>
    </rPh>
    <rPh sb="5" eb="7">
      <t>カンダ</t>
    </rPh>
    <rPh sb="8" eb="11">
      <t>チュウガッコウ</t>
    </rPh>
    <phoneticPr fontId="2"/>
  </si>
  <si>
    <t>平塚市田村１４８</t>
    <rPh sb="0" eb="3">
      <t>ヒラツカシ</t>
    </rPh>
    <rPh sb="3" eb="5">
      <t>タムラ</t>
    </rPh>
    <phoneticPr fontId="2"/>
  </si>
  <si>
    <t>平塚市立　土沢　中学校</t>
    <rPh sb="0" eb="2">
      <t>ヒラツカ</t>
    </rPh>
    <rPh sb="2" eb="4">
      <t>シリツ</t>
    </rPh>
    <rPh sb="5" eb="6">
      <t>ツチ</t>
    </rPh>
    <rPh sb="6" eb="7">
      <t>サワ</t>
    </rPh>
    <rPh sb="8" eb="11">
      <t>チュウガッコウ</t>
    </rPh>
    <phoneticPr fontId="2"/>
  </si>
  <si>
    <t>平塚市土屋２２４４</t>
    <rPh sb="0" eb="3">
      <t>ヒラツカシ</t>
    </rPh>
    <rPh sb="3" eb="5">
      <t>ツチヤ</t>
    </rPh>
    <phoneticPr fontId="2"/>
  </si>
  <si>
    <t>平塚市立　金旭　中学校</t>
    <rPh sb="0" eb="2">
      <t>ヒラツカ</t>
    </rPh>
    <rPh sb="2" eb="4">
      <t>シリツ</t>
    </rPh>
    <rPh sb="5" eb="7">
      <t>キンキョク</t>
    </rPh>
    <rPh sb="8" eb="11">
      <t>チュウガッコウ</t>
    </rPh>
    <phoneticPr fontId="2"/>
  </si>
  <si>
    <t>平塚市広川１２</t>
    <rPh sb="0" eb="3">
      <t>ヒラツカシ</t>
    </rPh>
    <rPh sb="3" eb="5">
      <t>ヒロカワ</t>
    </rPh>
    <phoneticPr fontId="2"/>
  </si>
  <si>
    <t>平塚市立　中原　中学校</t>
    <rPh sb="0" eb="2">
      <t>ヒラツカ</t>
    </rPh>
    <rPh sb="2" eb="4">
      <t>シリツ</t>
    </rPh>
    <rPh sb="5" eb="7">
      <t>ナカハラ</t>
    </rPh>
    <rPh sb="8" eb="11">
      <t>チュウガッコウ</t>
    </rPh>
    <phoneticPr fontId="2"/>
  </si>
  <si>
    <t>平塚市御殿４－５－１</t>
    <rPh sb="0" eb="3">
      <t>ヒラツカシ</t>
    </rPh>
    <rPh sb="3" eb="5">
      <t>ゴテン</t>
    </rPh>
    <phoneticPr fontId="2"/>
  </si>
  <si>
    <t>平塚市立　大住　中学校</t>
    <rPh sb="0" eb="2">
      <t>ヒラツカ</t>
    </rPh>
    <rPh sb="2" eb="4">
      <t>シリツ</t>
    </rPh>
    <rPh sb="5" eb="7">
      <t>オオスミ</t>
    </rPh>
    <rPh sb="8" eb="11">
      <t>チュウガッコウ</t>
    </rPh>
    <phoneticPr fontId="2"/>
  </si>
  <si>
    <t>平塚市城所６４９</t>
    <rPh sb="0" eb="3">
      <t>ヒラツカシ</t>
    </rPh>
    <rPh sb="3" eb="5">
      <t>キドコロ</t>
    </rPh>
    <phoneticPr fontId="2"/>
  </si>
  <si>
    <t>平塚市立　山城　中学校</t>
    <rPh sb="0" eb="2">
      <t>ヒラツカ</t>
    </rPh>
    <rPh sb="2" eb="4">
      <t>シリツ</t>
    </rPh>
    <rPh sb="5" eb="7">
      <t>ヤマシロ</t>
    </rPh>
    <rPh sb="8" eb="11">
      <t>チュウガッコウ</t>
    </rPh>
    <phoneticPr fontId="2"/>
  </si>
  <si>
    <t>平塚市高村１６６</t>
    <rPh sb="0" eb="3">
      <t>ヒラツカシ</t>
    </rPh>
    <rPh sb="3" eb="5">
      <t>タカムラ</t>
    </rPh>
    <phoneticPr fontId="2"/>
  </si>
  <si>
    <t>平塚市立　神明　中学校</t>
    <rPh sb="0" eb="2">
      <t>ヒラツカ</t>
    </rPh>
    <rPh sb="2" eb="4">
      <t>シリツ</t>
    </rPh>
    <rPh sb="5" eb="7">
      <t>シンメイ</t>
    </rPh>
    <rPh sb="8" eb="11">
      <t>チュウガッコウ</t>
    </rPh>
    <phoneticPr fontId="2"/>
  </si>
  <si>
    <t>平塚市四之宮１－１０－１</t>
    <rPh sb="0" eb="3">
      <t>ヒラツカシ</t>
    </rPh>
    <rPh sb="3" eb="6">
      <t>シノミヤ</t>
    </rPh>
    <phoneticPr fontId="2"/>
  </si>
  <si>
    <t>平塚市立　金目　中学校</t>
    <rPh sb="0" eb="2">
      <t>ヒラツカ</t>
    </rPh>
    <rPh sb="2" eb="4">
      <t>シリツ</t>
    </rPh>
    <rPh sb="5" eb="7">
      <t>カナメ</t>
    </rPh>
    <rPh sb="8" eb="11">
      <t>チュウガッコウ</t>
    </rPh>
    <phoneticPr fontId="2"/>
  </si>
  <si>
    <t>平塚市南金目１０１３－２</t>
    <rPh sb="0" eb="3">
      <t>ヒラツカシ</t>
    </rPh>
    <rPh sb="3" eb="6">
      <t>ミナミカナメ</t>
    </rPh>
    <phoneticPr fontId="2"/>
  </si>
  <si>
    <t>平塚市立　横内　中学校</t>
    <rPh sb="0" eb="2">
      <t>ヒラツカ</t>
    </rPh>
    <rPh sb="2" eb="4">
      <t>シリツ</t>
    </rPh>
    <rPh sb="5" eb="7">
      <t>ヨコウチ</t>
    </rPh>
    <rPh sb="8" eb="11">
      <t>チュウガッコウ</t>
    </rPh>
    <phoneticPr fontId="2"/>
  </si>
  <si>
    <t>平塚市横内１９４８－３</t>
    <rPh sb="0" eb="3">
      <t>ヒラツカシ</t>
    </rPh>
    <rPh sb="3" eb="5">
      <t>ヨコウチ</t>
    </rPh>
    <phoneticPr fontId="2"/>
  </si>
  <si>
    <t>平塚市立　旭陵　中学校</t>
    <rPh sb="0" eb="2">
      <t>ヒラツカ</t>
    </rPh>
    <rPh sb="2" eb="4">
      <t>シリツ</t>
    </rPh>
    <rPh sb="5" eb="7">
      <t>キョクリョウ</t>
    </rPh>
    <rPh sb="8" eb="11">
      <t>チュウガッコウ</t>
    </rPh>
    <phoneticPr fontId="2"/>
  </si>
  <si>
    <t>平塚市日向岡２－９－１</t>
    <rPh sb="0" eb="3">
      <t>ヒラツカシ</t>
    </rPh>
    <rPh sb="3" eb="6">
      <t>ヒナタオカ</t>
    </rPh>
    <phoneticPr fontId="2"/>
  </si>
  <si>
    <t>南足柄</t>
    <phoneticPr fontId="17"/>
  </si>
  <si>
    <t>南足柄</t>
    <phoneticPr fontId="17"/>
  </si>
  <si>
    <t>足柄上</t>
    <rPh sb="0" eb="2">
      <t>アシガラ</t>
    </rPh>
    <rPh sb="2" eb="3">
      <t>カミ</t>
    </rPh>
    <phoneticPr fontId="17"/>
  </si>
  <si>
    <t>小田原</t>
    <rPh sb="0" eb="3">
      <t>オダワラ</t>
    </rPh>
    <phoneticPr fontId="17"/>
  </si>
  <si>
    <t>足柄下</t>
    <rPh sb="0" eb="2">
      <t>アシガラ</t>
    </rPh>
    <rPh sb="2" eb="3">
      <t>シタ</t>
    </rPh>
    <phoneticPr fontId="17"/>
  </si>
  <si>
    <t>湯本</t>
    <rPh sb="0" eb="2">
      <t>ユモト</t>
    </rPh>
    <phoneticPr fontId="17"/>
  </si>
  <si>
    <t>箱根明星</t>
    <rPh sb="0" eb="2">
      <t>ハコネ</t>
    </rPh>
    <rPh sb="2" eb="4">
      <t>ミョウジョウ</t>
    </rPh>
    <phoneticPr fontId="17"/>
  </si>
  <si>
    <t>厚木</t>
    <rPh sb="0" eb="2">
      <t>アツギ</t>
    </rPh>
    <phoneticPr fontId="17"/>
  </si>
  <si>
    <t>愛川</t>
    <rPh sb="0" eb="2">
      <t>アイカワ</t>
    </rPh>
    <phoneticPr fontId="17"/>
  </si>
  <si>
    <t>津久井</t>
    <rPh sb="0" eb="3">
      <t>ツクイ</t>
    </rPh>
    <phoneticPr fontId="17"/>
  </si>
  <si>
    <t>私学横浜</t>
    <rPh sb="2" eb="4">
      <t>ヨコハマ</t>
    </rPh>
    <phoneticPr fontId="17"/>
  </si>
  <si>
    <t>該当なし</t>
    <rPh sb="0" eb="2">
      <t>ガイトウ</t>
    </rPh>
    <phoneticPr fontId="17"/>
  </si>
  <si>
    <t>私学川崎</t>
    <rPh sb="0" eb="2">
      <t>シガク</t>
    </rPh>
    <rPh sb="2" eb="4">
      <t>カワサキ</t>
    </rPh>
    <phoneticPr fontId="17"/>
  </si>
  <si>
    <t>私学鎌倉</t>
    <rPh sb="0" eb="2">
      <t>シガク</t>
    </rPh>
    <rPh sb="2" eb="4">
      <t>カマクラ</t>
    </rPh>
    <phoneticPr fontId="17"/>
  </si>
  <si>
    <t>私学藤沢</t>
    <rPh sb="0" eb="2">
      <t>シガク</t>
    </rPh>
    <rPh sb="2" eb="4">
      <t>フジサワ</t>
    </rPh>
    <phoneticPr fontId="17"/>
  </si>
  <si>
    <t>私学逗子</t>
    <rPh sb="0" eb="2">
      <t>シガク</t>
    </rPh>
    <rPh sb="2" eb="4">
      <t>ズシ</t>
    </rPh>
    <phoneticPr fontId="17"/>
  </si>
  <si>
    <t>私学相模原</t>
    <rPh sb="0" eb="2">
      <t>シガク</t>
    </rPh>
    <rPh sb="2" eb="5">
      <t>サガミハラ</t>
    </rPh>
    <phoneticPr fontId="17"/>
  </si>
  <si>
    <t>私学小田原</t>
    <rPh sb="0" eb="2">
      <t>シガク</t>
    </rPh>
    <rPh sb="2" eb="5">
      <t>オダワラ</t>
    </rPh>
    <phoneticPr fontId="17"/>
  </si>
  <si>
    <t>私学足下</t>
    <rPh sb="0" eb="2">
      <t>シガク</t>
    </rPh>
    <rPh sb="2" eb="3">
      <t>アシ</t>
    </rPh>
    <rPh sb="3" eb="4">
      <t>シタ</t>
    </rPh>
    <phoneticPr fontId="17"/>
  </si>
  <si>
    <t>私学大和</t>
    <rPh sb="0" eb="2">
      <t>シガク</t>
    </rPh>
    <rPh sb="2" eb="4">
      <t>ヤマト</t>
    </rPh>
    <phoneticPr fontId="17"/>
  </si>
  <si>
    <t>私学横須賀</t>
    <rPh sb="0" eb="2">
      <t>シガク</t>
    </rPh>
    <rPh sb="2" eb="5">
      <t>ヨコスカ</t>
    </rPh>
    <phoneticPr fontId="17"/>
  </si>
  <si>
    <t>私学伊勢原</t>
    <rPh sb="0" eb="2">
      <t>シガク</t>
    </rPh>
    <rPh sb="2" eb="5">
      <t>イセハラ</t>
    </rPh>
    <phoneticPr fontId="17"/>
  </si>
  <si>
    <t>学校番号</t>
    <rPh sb="0" eb="2">
      <t>ガッコウ</t>
    </rPh>
    <rPh sb="2" eb="4">
      <t>バンゴウ</t>
    </rPh>
    <phoneticPr fontId="2"/>
  </si>
  <si>
    <t>（女子）</t>
    <rPh sb="1" eb="3">
      <t>ジョシ</t>
    </rPh>
    <phoneticPr fontId="2"/>
  </si>
  <si>
    <t>連絡先</t>
    <rPh sb="0" eb="3">
      <t>レンラクサキ</t>
    </rPh>
    <phoneticPr fontId="2"/>
  </si>
  <si>
    <t>（男子）</t>
    <rPh sb="1" eb="3">
      <t>ダンシ</t>
    </rPh>
    <phoneticPr fontId="2"/>
  </si>
  <si>
    <t>男子</t>
    <rPh sb="0" eb="2">
      <t>ダンシ</t>
    </rPh>
    <phoneticPr fontId="2"/>
  </si>
  <si>
    <t>女子</t>
    <rPh sb="0" eb="2">
      <t>ジョシ</t>
    </rPh>
    <phoneticPr fontId="2"/>
  </si>
  <si>
    <t>種目</t>
    <rPh sb="0" eb="2">
      <t>シュモク</t>
    </rPh>
    <phoneticPr fontId="2"/>
  </si>
  <si>
    <t>走高跳</t>
    <rPh sb="0" eb="3">
      <t>ハシリタカトビ</t>
    </rPh>
    <phoneticPr fontId="2"/>
  </si>
  <si>
    <t>走幅跳</t>
    <rPh sb="0" eb="3">
      <t>ハシリハバトビ</t>
    </rPh>
    <phoneticPr fontId="2"/>
  </si>
  <si>
    <t>砲丸投</t>
    <rPh sb="0" eb="2">
      <t>ホウガン</t>
    </rPh>
    <rPh sb="2" eb="3">
      <t>ナ</t>
    </rPh>
    <phoneticPr fontId="2"/>
  </si>
  <si>
    <t>合計</t>
    <rPh sb="0" eb="2">
      <t>ゴウケイ</t>
    </rPh>
    <phoneticPr fontId="2"/>
  </si>
  <si>
    <t>棒高跳</t>
    <rPh sb="0" eb="1">
      <t>ボウ</t>
    </rPh>
    <rPh sb="1" eb="3">
      <t>タカトビ</t>
    </rPh>
    <phoneticPr fontId="2"/>
  </si>
  <si>
    <t>職印</t>
    <rPh sb="0" eb="2">
      <t>ショクイン</t>
    </rPh>
    <phoneticPr fontId="2"/>
  </si>
  <si>
    <t>所在地</t>
    <rPh sb="0" eb="3">
      <t>ショザイチ</t>
    </rPh>
    <phoneticPr fontId="2"/>
  </si>
  <si>
    <t>印</t>
    <rPh sb="0" eb="1">
      <t>イン</t>
    </rPh>
    <phoneticPr fontId="2"/>
  </si>
  <si>
    <t>正式学校名</t>
    <rPh sb="0" eb="2">
      <t>セイシキ</t>
    </rPh>
    <rPh sb="2" eb="5">
      <t>ガッコウメイ</t>
    </rPh>
    <phoneticPr fontId="2"/>
  </si>
  <si>
    <t>中学校</t>
    <rPh sb="0" eb="3">
      <t>チュウガッコウ</t>
    </rPh>
    <phoneticPr fontId="2"/>
  </si>
  <si>
    <t>川崎市立</t>
    <rPh sb="0" eb="2">
      <t>カワサキ</t>
    </rPh>
    <rPh sb="2" eb="4">
      <t>シリツ</t>
    </rPh>
    <phoneticPr fontId="2"/>
  </si>
  <si>
    <t>横浜市立</t>
    <rPh sb="0" eb="3">
      <t>ヨコハマシ</t>
    </rPh>
    <rPh sb="3" eb="4">
      <t>タテ</t>
    </rPh>
    <phoneticPr fontId="2"/>
  </si>
  <si>
    <t>横須賀市立</t>
    <rPh sb="0" eb="3">
      <t>ヨコスカ</t>
    </rPh>
    <rPh sb="3" eb="5">
      <t>シリツ</t>
    </rPh>
    <phoneticPr fontId="2"/>
  </si>
  <si>
    <t>鎌倉市立</t>
    <rPh sb="0" eb="2">
      <t>カマクラ</t>
    </rPh>
    <rPh sb="2" eb="4">
      <t>シリツ</t>
    </rPh>
    <phoneticPr fontId="2"/>
  </si>
  <si>
    <t>藤沢市立</t>
    <rPh sb="0" eb="2">
      <t>フジサワ</t>
    </rPh>
    <rPh sb="2" eb="4">
      <t>シリツ</t>
    </rPh>
    <phoneticPr fontId="2"/>
  </si>
  <si>
    <t>茅ヶ崎市立</t>
    <rPh sb="0" eb="3">
      <t>チガサキ</t>
    </rPh>
    <rPh sb="3" eb="5">
      <t>シリツ</t>
    </rPh>
    <phoneticPr fontId="2"/>
  </si>
  <si>
    <t>逗子市立</t>
    <rPh sb="0" eb="2">
      <t>ズシ</t>
    </rPh>
    <rPh sb="2" eb="4">
      <t>シリツ</t>
    </rPh>
    <phoneticPr fontId="2"/>
  </si>
  <si>
    <t>葉山町立</t>
    <rPh sb="0" eb="2">
      <t>ハヤマ</t>
    </rPh>
    <rPh sb="2" eb="4">
      <t>チョウリツ</t>
    </rPh>
    <phoneticPr fontId="2"/>
  </si>
  <si>
    <t>三浦市立</t>
    <rPh sb="0" eb="2">
      <t>ミウラ</t>
    </rPh>
    <rPh sb="2" eb="4">
      <t>シリツ</t>
    </rPh>
    <phoneticPr fontId="2"/>
  </si>
  <si>
    <t>寒川町立</t>
    <rPh sb="0" eb="2">
      <t>サムカワ</t>
    </rPh>
    <rPh sb="2" eb="4">
      <t>チョウリツ</t>
    </rPh>
    <phoneticPr fontId="2"/>
  </si>
  <si>
    <t>相模原市立</t>
    <rPh sb="0" eb="3">
      <t>サガミハラ</t>
    </rPh>
    <rPh sb="3" eb="5">
      <t>シリツ</t>
    </rPh>
    <phoneticPr fontId="2"/>
  </si>
  <si>
    <t>大和市立</t>
    <rPh sb="0" eb="2">
      <t>ヤマト</t>
    </rPh>
    <rPh sb="2" eb="4">
      <t>シリツ</t>
    </rPh>
    <phoneticPr fontId="2"/>
  </si>
  <si>
    <t>海老名市立</t>
    <rPh sb="0" eb="3">
      <t>エビナ</t>
    </rPh>
    <rPh sb="3" eb="5">
      <t>シリツ</t>
    </rPh>
    <phoneticPr fontId="2"/>
  </si>
  <si>
    <t>座間市立</t>
    <rPh sb="0" eb="2">
      <t>ザマ</t>
    </rPh>
    <rPh sb="2" eb="4">
      <t>シリツ</t>
    </rPh>
    <phoneticPr fontId="2"/>
  </si>
  <si>
    <t>綾瀬市立</t>
    <rPh sb="0" eb="2">
      <t>アヤセ</t>
    </rPh>
    <rPh sb="2" eb="4">
      <t>シリツ</t>
    </rPh>
    <phoneticPr fontId="2"/>
  </si>
  <si>
    <t>厚木市立</t>
    <rPh sb="0" eb="2">
      <t>アツギ</t>
    </rPh>
    <rPh sb="2" eb="4">
      <t>シリツ</t>
    </rPh>
    <phoneticPr fontId="2"/>
  </si>
  <si>
    <t>愛川町立</t>
    <rPh sb="0" eb="2">
      <t>アイカワ</t>
    </rPh>
    <rPh sb="2" eb="4">
      <t>チョウリツ</t>
    </rPh>
    <phoneticPr fontId="2"/>
  </si>
  <si>
    <t>清川村立</t>
    <rPh sb="0" eb="2">
      <t>キヨカワ</t>
    </rPh>
    <rPh sb="2" eb="4">
      <t>ソンリツ</t>
    </rPh>
    <phoneticPr fontId="2"/>
  </si>
  <si>
    <t>横浜市立潮田中学校</t>
  </si>
  <si>
    <t>横浜市立末吉中学校</t>
  </si>
  <si>
    <t>横浜市立鶴見中学校</t>
  </si>
  <si>
    <t>横浜市立寺尾中学校</t>
  </si>
  <si>
    <t>横浜市立生麦中学校</t>
  </si>
  <si>
    <t>横浜市立寛政中学校</t>
  </si>
  <si>
    <t>横浜市立矢向中学校</t>
  </si>
  <si>
    <t>横浜市立上の宮中学校</t>
  </si>
  <si>
    <t/>
  </si>
  <si>
    <t>横浜市立浦島丘中学校</t>
  </si>
  <si>
    <t>横浜市立栗田谷中学校</t>
  </si>
  <si>
    <t>横浜市立六角橋中学校</t>
  </si>
  <si>
    <t>横浜市立神奈川中学校</t>
  </si>
  <si>
    <t>横浜市立松本中学校</t>
  </si>
  <si>
    <t>横浜市立錦台中学校</t>
  </si>
  <si>
    <t>横浜市立菅田中学校</t>
  </si>
  <si>
    <t>横浜市立老松中学校</t>
  </si>
  <si>
    <t>横浜市立岡野中学校</t>
  </si>
  <si>
    <t>横浜市立西中学校</t>
  </si>
  <si>
    <t>横浜市立軽井沢中学校</t>
  </si>
  <si>
    <t>横浜市立岩井原中学校</t>
  </si>
  <si>
    <t>横浜市立港中学校</t>
  </si>
  <si>
    <t>横浜市立吉田中学校</t>
  </si>
  <si>
    <t>横浜市立大鳥中学校</t>
  </si>
  <si>
    <t>横浜市立富士見中学校</t>
  </si>
  <si>
    <t>横浜市立仲尾台中学校</t>
  </si>
  <si>
    <t>横浜市立本牧中学校</t>
  </si>
  <si>
    <t>横浜市立共進中学校</t>
  </si>
  <si>
    <t>横浜市立平楽中学校</t>
  </si>
  <si>
    <t>横浜市立蒔田中学校</t>
  </si>
  <si>
    <t>横浜市立南中学校</t>
  </si>
  <si>
    <t>横浜市立永田中学校</t>
  </si>
  <si>
    <t>横浜市立六ツ川中学校</t>
  </si>
  <si>
    <t>横浜市立藤の木中学校</t>
  </si>
  <si>
    <t>横浜市立港南中学校</t>
  </si>
  <si>
    <t>横浜市立上永谷中学校</t>
  </si>
  <si>
    <t>横浜市立笹下中学校</t>
  </si>
  <si>
    <t>横浜市立野庭中学校</t>
  </si>
  <si>
    <t>横浜市立港南台第一中学校</t>
  </si>
  <si>
    <t>横浜市立芹が谷中学校</t>
  </si>
  <si>
    <t>横浜市立日限山中学校</t>
  </si>
  <si>
    <t>横浜市立日野南中学校</t>
  </si>
  <si>
    <t>横浜市立丸山台中学校</t>
  </si>
  <si>
    <t>横浜市立東永谷中学校</t>
  </si>
  <si>
    <t>横浜市立岩崎中学校</t>
  </si>
  <si>
    <t>横浜市立保土ヶ谷中学校</t>
  </si>
  <si>
    <t>横浜市立宮田中学校</t>
  </si>
  <si>
    <t>横浜市立西谷中学校</t>
  </si>
  <si>
    <t>横浜市立上菅田中学校</t>
  </si>
  <si>
    <t>横浜市立新井中学校</t>
  </si>
  <si>
    <t>横浜市立境木中学校</t>
  </si>
  <si>
    <t>横浜市立鶴ヶ峯中学校</t>
  </si>
  <si>
    <t>横浜市立万騎が原中学校</t>
  </si>
  <si>
    <t>横浜市立希望が丘中学校</t>
  </si>
  <si>
    <t>横浜市立上白根中学校</t>
  </si>
  <si>
    <t>横浜市立左近山中学校</t>
  </si>
  <si>
    <t>横浜市立都岡中学校</t>
  </si>
  <si>
    <t>横浜市立南希望が丘中学校</t>
  </si>
  <si>
    <t>横浜市立今宿中学校</t>
  </si>
  <si>
    <t>横浜市立本宿中学校</t>
  </si>
  <si>
    <t>横浜市立若葉台東中学校</t>
  </si>
  <si>
    <t>横浜市立若葉台西中学校</t>
  </si>
  <si>
    <t>横浜市立旭北中学校</t>
  </si>
  <si>
    <t>横浜市立根岸中学校</t>
  </si>
  <si>
    <t>横浜市立浜中学校</t>
  </si>
  <si>
    <t>横浜市立岡村中学校</t>
  </si>
  <si>
    <t>横浜市立汐見台中学校</t>
  </si>
  <si>
    <t>横浜市立洋光台第一中学校</t>
  </si>
  <si>
    <t>横浜市立洋光台第二中学校</t>
  </si>
  <si>
    <t>横浜市立森中学校</t>
  </si>
  <si>
    <t>横浜市立小田中学校</t>
  </si>
  <si>
    <t>横浜市立金沢中学校</t>
  </si>
  <si>
    <t>横浜市立六浦中学校</t>
  </si>
  <si>
    <t>横浜市立大道中学校</t>
  </si>
  <si>
    <t>横浜市立西柴中学校</t>
  </si>
  <si>
    <t>横浜市立富岡中学校</t>
  </si>
  <si>
    <t>横浜市立富岡東中学校</t>
  </si>
  <si>
    <t>横浜市立並木中学校</t>
  </si>
  <si>
    <t>横浜市立釜利谷中学校</t>
  </si>
  <si>
    <t>横浜市立城郷中学校</t>
  </si>
  <si>
    <t>横浜市立新田中学校</t>
  </si>
  <si>
    <t>横浜市立日吉台中学校</t>
  </si>
  <si>
    <t>横浜市立大綱中学校</t>
  </si>
  <si>
    <t>横浜市立篠原中学校</t>
  </si>
  <si>
    <t>横浜市立樽町中学校</t>
  </si>
  <si>
    <t>横浜市立日吉台西中学校</t>
  </si>
  <si>
    <t>横浜市立新羽中学校</t>
  </si>
  <si>
    <t>横浜市立高田中学校</t>
  </si>
  <si>
    <t>横浜市立十日市場中学校</t>
  </si>
  <si>
    <t>横浜市立東鴨居中学校</t>
  </si>
  <si>
    <t>横浜市立山内中学校</t>
  </si>
  <si>
    <t>横浜市立谷本中学校</t>
  </si>
  <si>
    <t>横浜市立青葉台中学校</t>
  </si>
  <si>
    <t>横浜市立みたけ台中学校</t>
  </si>
  <si>
    <t>横浜市立美しが丘中学校</t>
  </si>
  <si>
    <t>横浜市立すすき野中学校</t>
  </si>
  <si>
    <t>横浜市立奈良中学校</t>
  </si>
  <si>
    <t>横浜市立もえぎ野中学校</t>
  </si>
  <si>
    <t>横浜市立あざみ野中学校</t>
  </si>
  <si>
    <t>横浜市立鴨志田中学校</t>
  </si>
  <si>
    <t>横浜市立市ヶ尾中学校</t>
  </si>
  <si>
    <t>横浜市立中川中学校</t>
  </si>
  <si>
    <t>横浜市立茅ヶ崎中学校</t>
  </si>
  <si>
    <t>横浜市立中川西中学校</t>
  </si>
  <si>
    <t>横浜市立都田中学校</t>
  </si>
  <si>
    <t>横浜市立川和中学校</t>
  </si>
  <si>
    <t>横浜市立荏田南中学校</t>
  </si>
  <si>
    <t>横浜市立大正中学校</t>
  </si>
  <si>
    <t>横浜市立戸塚中学校</t>
  </si>
  <si>
    <t>横浜市立舞岡中学校</t>
  </si>
  <si>
    <t>横浜市立豊田中学校</t>
  </si>
  <si>
    <t>横浜市立名瀬中学校</t>
  </si>
  <si>
    <t>横浜市立深谷中学校</t>
  </si>
  <si>
    <t>横浜市立秋葉中学校</t>
  </si>
  <si>
    <t>横浜市立平戸中学校</t>
  </si>
  <si>
    <t>横浜市立南戸塚中学校</t>
  </si>
  <si>
    <t>横浜市立本郷中学校</t>
  </si>
  <si>
    <t>横浜市立上郷中学校</t>
  </si>
  <si>
    <t>横浜市立桂台中学校</t>
  </si>
  <si>
    <t>横浜市立西本郷中学校</t>
  </si>
  <si>
    <t>横浜市立飯島中学校</t>
  </si>
  <si>
    <t>横浜市立庄戸中学校</t>
  </si>
  <si>
    <t>横浜市立小山台中学校</t>
  </si>
  <si>
    <t>横浜市立岡津中学校</t>
  </si>
  <si>
    <t>横浜市立中和田中学校</t>
  </si>
  <si>
    <t>横浜市立泉が丘中学校</t>
  </si>
  <si>
    <t>横浜市立中田中学校</t>
  </si>
  <si>
    <t>横浜市立上飯田中学校</t>
  </si>
  <si>
    <t>横浜市立いずみ野中学校</t>
  </si>
  <si>
    <t>横浜市立汲沢中学校</t>
  </si>
  <si>
    <t>横浜市立領家中学校</t>
  </si>
  <si>
    <t>横浜市立瀬谷中学校</t>
  </si>
  <si>
    <t>横浜市立原中学校</t>
  </si>
  <si>
    <t>横浜市立南瀬谷中学校</t>
  </si>
  <si>
    <t>横浜市立東野中学校</t>
  </si>
  <si>
    <t>横浜市立下瀬谷中学校</t>
  </si>
  <si>
    <t>川崎市立大師中学校</t>
  </si>
  <si>
    <t>川崎市立南大師中学校</t>
  </si>
  <si>
    <t>川崎市立川中島中学校</t>
  </si>
  <si>
    <t>川崎市立桜本中学校</t>
  </si>
  <si>
    <t>川崎市立臨港中学校</t>
  </si>
  <si>
    <t>川崎市立田島中学校</t>
  </si>
  <si>
    <t>川崎市立京町中学校</t>
  </si>
  <si>
    <t>川崎市立渡田中学校</t>
  </si>
  <si>
    <t>川崎市立川崎中学校</t>
  </si>
  <si>
    <t>川崎市立南河原中学校</t>
  </si>
  <si>
    <t>川崎市立御幸中学校</t>
  </si>
  <si>
    <t>川崎市立塚越中学校</t>
  </si>
  <si>
    <t>川崎市立日吉中学校</t>
  </si>
  <si>
    <t>川崎市立南加瀬中学校</t>
  </si>
  <si>
    <t>川崎市立平間中学校</t>
  </si>
  <si>
    <t>川崎市立住吉中学校</t>
  </si>
  <si>
    <t>川崎市立井田中学校</t>
  </si>
  <si>
    <t>川崎市立今井中学校</t>
  </si>
  <si>
    <t>川崎市立宮内中学校</t>
  </si>
  <si>
    <t>川崎市立西中原中学校</t>
  </si>
  <si>
    <t>川崎市立東橘中学校</t>
  </si>
  <si>
    <t>川崎市立高津中学校</t>
  </si>
  <si>
    <t>川崎市立東高津中学校</t>
  </si>
  <si>
    <t>川崎市立西高津中学校</t>
  </si>
  <si>
    <t>川崎市立宮崎中学校</t>
  </si>
  <si>
    <t>川崎市立野川中学校</t>
  </si>
  <si>
    <t>川崎市立宮前平中学校</t>
  </si>
  <si>
    <t>川崎市立向丘中学校</t>
  </si>
  <si>
    <t>川崎市立平中学校</t>
  </si>
  <si>
    <t>川崎市立菅生中学校</t>
  </si>
  <si>
    <t>川崎市立犬蔵中学校</t>
  </si>
  <si>
    <t>川崎市立稲田中学校</t>
  </si>
  <si>
    <t>川崎市立枡形中学校</t>
  </si>
  <si>
    <t>川崎市立中野島中学校</t>
  </si>
  <si>
    <t>川崎市立南菅中学校</t>
  </si>
  <si>
    <t>川崎市立菅中学校</t>
  </si>
  <si>
    <t>川崎市立生田中学校</t>
  </si>
  <si>
    <t>川崎市立南生田中学校</t>
  </si>
  <si>
    <t>川崎市立西生田中学校</t>
  </si>
  <si>
    <t>川崎市立金程中学校</t>
  </si>
  <si>
    <t>川崎市立柿生中学校</t>
  </si>
  <si>
    <t>川崎市立白鳥中学校</t>
  </si>
  <si>
    <t>川崎市立麻生中学校</t>
  </si>
  <si>
    <t>横須賀市立久里浜中学校</t>
  </si>
  <si>
    <t>横須賀市立鷹取中学校</t>
  </si>
  <si>
    <t>横須賀市立野比中学校</t>
  </si>
  <si>
    <t>横須賀市立北下浦中学校</t>
  </si>
  <si>
    <t>横須賀市立長井中学校</t>
  </si>
  <si>
    <t>横須賀市立武山中学校</t>
  </si>
  <si>
    <t>横須賀市立大楠中学校</t>
  </si>
  <si>
    <t>横須賀市立大矢部中学校</t>
  </si>
  <si>
    <t>横須賀市立衣笠中学校</t>
  </si>
  <si>
    <t>横須賀市立岩戸中学校</t>
  </si>
  <si>
    <t>横須賀市立浦賀中学校</t>
  </si>
  <si>
    <t>横須賀市立上の台中学校</t>
  </si>
  <si>
    <t>横須賀市立追浜中学校</t>
  </si>
  <si>
    <t>横須賀市立田浦中学校</t>
  </si>
  <si>
    <t>横須賀市立桜台中学校</t>
  </si>
  <si>
    <t>横須賀市立坂本中学校</t>
  </si>
  <si>
    <t>横須賀市立不入斗中学校</t>
  </si>
  <si>
    <t>横須賀市立常葉中学校</t>
  </si>
  <si>
    <t>横須賀市立公郷中学校</t>
  </si>
  <si>
    <t>横須賀市立池上中学校</t>
  </si>
  <si>
    <t>横須賀市立大津中学校</t>
  </si>
  <si>
    <t>横須賀市立馬堀中学校</t>
  </si>
  <si>
    <t>鎌倉市立御成中学校</t>
  </si>
  <si>
    <t>鎌倉市立腰越中学校</t>
  </si>
  <si>
    <t>鎌倉市立深沢中学校</t>
  </si>
  <si>
    <t>鎌倉市立大船中学校</t>
  </si>
  <si>
    <t>鎌倉市立玉縄中学校</t>
  </si>
  <si>
    <t>鎌倉市立岩瀬中学校</t>
  </si>
  <si>
    <t>鎌倉市立手広中学校</t>
  </si>
  <si>
    <t>藤沢市立高浜中学校</t>
  </si>
  <si>
    <t>藤沢市立善行中学校</t>
  </si>
  <si>
    <t>藤沢市立秋葉台中学校</t>
  </si>
  <si>
    <t>藤沢市立大庭中学校</t>
  </si>
  <si>
    <t>藤沢市立村岡中学校</t>
  </si>
  <si>
    <t>藤沢市立湘南台中学校</t>
  </si>
  <si>
    <t>藤沢市立高倉中学校</t>
  </si>
  <si>
    <t>藤沢市立滝の沢中学校</t>
  </si>
  <si>
    <t>藤沢市立大清水中学校</t>
  </si>
  <si>
    <t>藤沢市立羽鳥中学校</t>
  </si>
  <si>
    <t>藤沢市立明治中学校</t>
  </si>
  <si>
    <t>藤沢市立鵠沼中学校</t>
  </si>
  <si>
    <t>藤沢市立六会中学校</t>
  </si>
  <si>
    <t>藤沢市立片瀬中学校</t>
  </si>
  <si>
    <t>藤沢市立御所見中学校</t>
  </si>
  <si>
    <t>藤沢市立湘洋中学校</t>
  </si>
  <si>
    <t>藤沢市立長後中学校</t>
  </si>
  <si>
    <t>藤沢市立藤ヶ丘中学校</t>
  </si>
  <si>
    <t>茅ヶ崎市立鶴嶺中学校</t>
  </si>
  <si>
    <t>茅ヶ崎市立松林中学校</t>
  </si>
  <si>
    <t>茅ヶ崎市立西浜中学校</t>
  </si>
  <si>
    <t>茅ヶ崎市立松浪中学校</t>
  </si>
  <si>
    <t>茅ヶ崎市立梅田中学校</t>
  </si>
  <si>
    <t>茅ヶ崎市立鶴が台中学校</t>
  </si>
  <si>
    <t>茅ヶ崎市立浜須賀中学校</t>
  </si>
  <si>
    <t>茅ヶ崎市立北陽中学校</t>
  </si>
  <si>
    <t>茅ヶ崎市立中島中学校</t>
  </si>
  <si>
    <t>茅ヶ崎市立円蔵中学校</t>
  </si>
  <si>
    <t>茅ヶ崎市立赤羽根中学校</t>
  </si>
  <si>
    <t>茅ヶ崎市立萩園中学校</t>
  </si>
  <si>
    <t>逗子市立逗子中学校</t>
  </si>
  <si>
    <t>逗子市立久木中学校</t>
  </si>
  <si>
    <t>逗子市立沼間中学校</t>
  </si>
  <si>
    <t>葉山町立葉山中学校</t>
  </si>
  <si>
    <t>葉山町立南郷中学校</t>
  </si>
  <si>
    <t>三浦市立初声中学校</t>
  </si>
  <si>
    <t>三浦市立上原中学校</t>
  </si>
  <si>
    <t>三浦市立三崎中学校</t>
  </si>
  <si>
    <t>三浦市立南下浦中学校</t>
  </si>
  <si>
    <t>寒川町立寒川中学校</t>
  </si>
  <si>
    <t>寒川町立旭が丘中学校</t>
  </si>
  <si>
    <t>寒川町立寒川東中学校</t>
  </si>
  <si>
    <t>相模原市立相陽中学校</t>
  </si>
  <si>
    <t>相模原市立上溝南中学校</t>
  </si>
  <si>
    <t>相模原市立大沢中学校</t>
  </si>
  <si>
    <t>相模原市立大野北中学校</t>
  </si>
  <si>
    <t>相模原市立大野南中学校</t>
  </si>
  <si>
    <t>相模原市立相模台中学校</t>
  </si>
  <si>
    <t>相模原市立清新中学校</t>
  </si>
  <si>
    <t>相模原市立上鶴間中学校</t>
  </si>
  <si>
    <t>相模原市立麻溝台中学校</t>
  </si>
  <si>
    <t>相模原市立共和中学校</t>
  </si>
  <si>
    <t>相模原市立大野台中学校</t>
  </si>
  <si>
    <t>相模原市立相武台中学校</t>
  </si>
  <si>
    <t>相模原市立谷口中学校</t>
  </si>
  <si>
    <t>相模原市立中央中学校</t>
  </si>
  <si>
    <t>相模原市立新町中学校</t>
  </si>
  <si>
    <t>相模原市立弥栄中学校</t>
  </si>
  <si>
    <t>相模原市立相原中学校</t>
  </si>
  <si>
    <t>相模原市立小山中学校</t>
  </si>
  <si>
    <t>相模原市立若草中学校</t>
  </si>
  <si>
    <t>相模原市立由野台中学校</t>
  </si>
  <si>
    <t>相模原市立内出中学校</t>
  </si>
  <si>
    <t>相模原市立鵜野森中学校</t>
  </si>
  <si>
    <t>相模原市立東林中学校</t>
  </si>
  <si>
    <t>大和市立つきみ野中学校</t>
  </si>
  <si>
    <t>大和市立鶴間中学校</t>
  </si>
  <si>
    <t>大和市立引地台中学校</t>
  </si>
  <si>
    <t>大和市立上和田中学校</t>
  </si>
  <si>
    <t>大和市立南林間中学校</t>
  </si>
  <si>
    <t>大和市立下福田中学校</t>
  </si>
  <si>
    <t>大和市立大和中学校</t>
  </si>
  <si>
    <t>大和市立光丘中学校</t>
  </si>
  <si>
    <t>大和市立渋谷中学校</t>
  </si>
  <si>
    <t>海老名市立大谷中学校</t>
  </si>
  <si>
    <t>海老名市立今泉中学校</t>
  </si>
  <si>
    <t>海老名市立海西中学校</t>
  </si>
  <si>
    <t>海老名市立柏ヶ谷中学校</t>
  </si>
  <si>
    <t>海老名市立海老名中学校</t>
  </si>
  <si>
    <t>座間市立座間中学校</t>
  </si>
  <si>
    <t>座間市立栗原中学校</t>
  </si>
  <si>
    <t>座間市立相模丘中学校</t>
  </si>
  <si>
    <t>綾瀬市立綾瀬中学校</t>
  </si>
  <si>
    <t>綾瀬市立綾北中学校</t>
  </si>
  <si>
    <t>綾瀬市立北の台中学校</t>
  </si>
  <si>
    <t>綾瀬市立春日台中学校</t>
  </si>
  <si>
    <t>厚木市立厚木中学校</t>
  </si>
  <si>
    <t>厚木市立依知中学校</t>
  </si>
  <si>
    <t>厚木市立荻野中学校</t>
  </si>
  <si>
    <t>厚木市立睦合中学校</t>
  </si>
  <si>
    <t>厚木市立小鮎中学校</t>
  </si>
  <si>
    <t>厚木市立南毛利中学校</t>
  </si>
  <si>
    <t>厚木市立東名中学校</t>
  </si>
  <si>
    <t>厚木市立林中学校</t>
  </si>
  <si>
    <t>厚木市立藤塚中学校</t>
  </si>
  <si>
    <t>厚木市立睦合東中学校</t>
  </si>
  <si>
    <t>厚木市立森の里中学校</t>
  </si>
  <si>
    <t>厚木市立相川中学校</t>
  </si>
  <si>
    <t>愛川町立愛川東中学校</t>
  </si>
  <si>
    <t>愛川町立愛川中学校</t>
  </si>
  <si>
    <t>愛川町立愛川中原中学校</t>
  </si>
  <si>
    <t>清川村立緑中学校</t>
  </si>
  <si>
    <t>清川村立宮ヶ瀬中学校</t>
  </si>
  <si>
    <t>相模原市立相模丘中学校</t>
  </si>
  <si>
    <t>相模原市立中野中学校</t>
  </si>
  <si>
    <t>相模原市立串川中学校</t>
  </si>
  <si>
    <t>相模原市立鳥屋中学校</t>
  </si>
  <si>
    <t>相模原市立青野原中学校</t>
  </si>
  <si>
    <t>相模原市立青根中学校</t>
  </si>
  <si>
    <t>相模原市立内郷中学校</t>
  </si>
  <si>
    <t>相模原市立北相中学校</t>
  </si>
  <si>
    <t>相模原市立藤野中学校</t>
  </si>
  <si>
    <t>横浜市立市場中学校</t>
  </si>
  <si>
    <t>0463-21-0419</t>
    <phoneticPr fontId="2"/>
  </si>
  <si>
    <t>0463-31-0420</t>
    <phoneticPr fontId="2"/>
  </si>
  <si>
    <t>0463-55-1568</t>
    <phoneticPr fontId="2"/>
  </si>
  <si>
    <t>0463-54-1623</t>
    <phoneticPr fontId="2"/>
  </si>
  <si>
    <t>0463-58-6680</t>
    <phoneticPr fontId="2"/>
  </si>
  <si>
    <t>0463-33-2151</t>
    <phoneticPr fontId="2"/>
  </si>
  <si>
    <t>0463-54-0626</t>
    <phoneticPr fontId="2"/>
  </si>
  <si>
    <t>0463-34-2530</t>
    <phoneticPr fontId="2"/>
  </si>
  <si>
    <t>0463-23-6215</t>
    <phoneticPr fontId="2"/>
  </si>
  <si>
    <t>0463-58-8558</t>
    <phoneticPr fontId="2"/>
  </si>
  <si>
    <t>0463-59-0400</t>
    <phoneticPr fontId="2"/>
  </si>
  <si>
    <t>箱根町立箱根中学校</t>
    <rPh sb="4" eb="6">
      <t>ハコネ</t>
    </rPh>
    <phoneticPr fontId="2"/>
  </si>
  <si>
    <t>大会
ﾅﾝﾊﾞｰ
ｶｰﾄﾞ</t>
    <rPh sb="0" eb="2">
      <t>タイカイ</t>
    </rPh>
    <phoneticPr fontId="2"/>
  </si>
  <si>
    <t>四種競技</t>
    <rPh sb="0" eb="1">
      <t>ヨン</t>
    </rPh>
    <rPh sb="1" eb="2">
      <t>シュ</t>
    </rPh>
    <rPh sb="2" eb="4">
      <t>キョウギ</t>
    </rPh>
    <phoneticPr fontId="2"/>
  </si>
  <si>
    <t>人数</t>
    <rPh sb="0" eb="2">
      <t>ニンズウ</t>
    </rPh>
    <phoneticPr fontId="2"/>
  </si>
  <si>
    <t>フリガナ</t>
    <phoneticPr fontId="2"/>
  </si>
  <si>
    <t>個人
ﾅﾝﾊﾞｰ</t>
    <rPh sb="0" eb="2">
      <t>コジン</t>
    </rPh>
    <phoneticPr fontId="2"/>
  </si>
  <si>
    <t>A走高跳</t>
  </si>
  <si>
    <t>A砲丸投</t>
  </si>
  <si>
    <t>Ｂ走幅跳</t>
  </si>
  <si>
    <t>Ｃ走幅跳</t>
  </si>
  <si>
    <t>AB円盤投</t>
  </si>
  <si>
    <t>ABｼﾞｬﾍﾞﾘｯｸｽﾛｰ</t>
  </si>
  <si>
    <t>ﾌﾘｶﾞﾅ</t>
    <phoneticPr fontId="2"/>
  </si>
  <si>
    <t>氏名</t>
    <rPh sb="0" eb="2">
      <t>シメイ</t>
    </rPh>
    <phoneticPr fontId="2"/>
  </si>
  <si>
    <t>浜・西</t>
    <rPh sb="0" eb="1">
      <t>ハマ</t>
    </rPh>
    <phoneticPr fontId="2"/>
  </si>
  <si>
    <t>浜・富士見</t>
    <rPh sb="0" eb="1">
      <t>ハマ</t>
    </rPh>
    <phoneticPr fontId="2"/>
  </si>
  <si>
    <t>浜・南</t>
    <rPh sb="0" eb="1">
      <t>ハマ</t>
    </rPh>
    <phoneticPr fontId="2"/>
  </si>
  <si>
    <t>浜・南が丘</t>
    <rPh sb="0" eb="1">
      <t>ハマ</t>
    </rPh>
    <phoneticPr fontId="2"/>
  </si>
  <si>
    <t>浜・橘</t>
    <rPh sb="0" eb="1">
      <t>ヨコハマ</t>
    </rPh>
    <phoneticPr fontId="2"/>
  </si>
  <si>
    <t>浜・田奈</t>
    <rPh sb="0" eb="1">
      <t>ハマ</t>
    </rPh>
    <phoneticPr fontId="2"/>
  </si>
  <si>
    <t>中山</t>
  </si>
  <si>
    <t>大師</t>
  </si>
  <si>
    <t>南大師</t>
  </si>
  <si>
    <t>川中島</t>
  </si>
  <si>
    <t>桜本</t>
  </si>
  <si>
    <t>臨港</t>
  </si>
  <si>
    <t>田島</t>
  </si>
  <si>
    <t>京町</t>
  </si>
  <si>
    <t>渡戸</t>
  </si>
  <si>
    <t>川・富士見</t>
  </si>
  <si>
    <t>川・中原</t>
  </si>
  <si>
    <t>はるひ野</t>
    <rPh sb="3" eb="4">
      <t>ノ</t>
    </rPh>
    <phoneticPr fontId="2"/>
  </si>
  <si>
    <t>王禅寺中央</t>
    <rPh sb="3" eb="5">
      <t>チュウオウ</t>
    </rPh>
    <phoneticPr fontId="2"/>
  </si>
  <si>
    <t>北下浦</t>
  </si>
  <si>
    <t>長井</t>
  </si>
  <si>
    <t>武山</t>
  </si>
  <si>
    <t>大楠</t>
  </si>
  <si>
    <t>大矢部</t>
  </si>
  <si>
    <t>上の台</t>
  </si>
  <si>
    <t>須・鴨居</t>
  </si>
  <si>
    <t>追浜</t>
  </si>
  <si>
    <t>桜台</t>
  </si>
  <si>
    <t>坂本</t>
  </si>
  <si>
    <t>鎌倉第一</t>
  </si>
  <si>
    <t>鎌倉第二</t>
  </si>
  <si>
    <t>御成</t>
  </si>
  <si>
    <t>深沢</t>
  </si>
  <si>
    <t>岩瀬</t>
  </si>
  <si>
    <t>手広</t>
  </si>
  <si>
    <t>善行</t>
  </si>
  <si>
    <t>村岡</t>
  </si>
  <si>
    <t>高倉</t>
  </si>
  <si>
    <t>滝の沢</t>
  </si>
  <si>
    <t>大清水</t>
  </si>
  <si>
    <t>羽鳥</t>
  </si>
  <si>
    <t>藤沢第一</t>
  </si>
  <si>
    <t>鵠沼</t>
  </si>
  <si>
    <t>六会</t>
  </si>
  <si>
    <t>片瀬</t>
  </si>
  <si>
    <t>御所見</t>
  </si>
  <si>
    <t>藤ヶ岡</t>
  </si>
  <si>
    <t>茅ヶ崎第一</t>
  </si>
  <si>
    <t>鶴嶺</t>
  </si>
  <si>
    <t>松林</t>
  </si>
  <si>
    <t>西浜</t>
  </si>
  <si>
    <t>梅田</t>
  </si>
  <si>
    <t>鶴が台</t>
  </si>
  <si>
    <t>浜須賀</t>
  </si>
  <si>
    <t>北陽</t>
  </si>
  <si>
    <t>中島</t>
  </si>
  <si>
    <t>赤羽根</t>
  </si>
  <si>
    <t>沼間</t>
  </si>
  <si>
    <t>葉山</t>
  </si>
  <si>
    <t>南郷</t>
  </si>
  <si>
    <t>初声</t>
  </si>
  <si>
    <t>上原</t>
  </si>
  <si>
    <t>三崎</t>
  </si>
  <si>
    <t>寒川</t>
  </si>
  <si>
    <t>旭が丘</t>
  </si>
  <si>
    <t>寒川東</t>
  </si>
  <si>
    <t>相陽</t>
  </si>
  <si>
    <t>上溝</t>
  </si>
  <si>
    <t>相・田名</t>
    <rPh sb="0" eb="1">
      <t>サガミ</t>
    </rPh>
    <phoneticPr fontId="2"/>
  </si>
  <si>
    <t>相・旭</t>
  </si>
  <si>
    <t>相模台</t>
  </si>
  <si>
    <t>共和</t>
  </si>
  <si>
    <t>相・緑が丘</t>
  </si>
  <si>
    <t>大野台</t>
  </si>
  <si>
    <t>相武台</t>
  </si>
  <si>
    <t>弥栄</t>
  </si>
  <si>
    <t>若草</t>
  </si>
  <si>
    <t>由野台</t>
  </si>
  <si>
    <t>内出</t>
  </si>
  <si>
    <t>鵜野森</t>
  </si>
  <si>
    <t>上和田</t>
  </si>
  <si>
    <t>南林間</t>
  </si>
  <si>
    <t>下福田</t>
  </si>
  <si>
    <t>光丘</t>
  </si>
  <si>
    <t>渋谷</t>
  </si>
  <si>
    <t>大谷</t>
  </si>
  <si>
    <t>今泉</t>
  </si>
  <si>
    <t>海西</t>
  </si>
  <si>
    <t>粕ヶ谷</t>
  </si>
  <si>
    <t>海老名</t>
  </si>
  <si>
    <t>海・有馬</t>
  </si>
  <si>
    <t>座間・西</t>
  </si>
  <si>
    <t>座間・東</t>
  </si>
  <si>
    <t>栗原</t>
  </si>
  <si>
    <t>相模</t>
  </si>
  <si>
    <t>座間・南</t>
  </si>
  <si>
    <t>綾・城山</t>
  </si>
  <si>
    <t>北の台</t>
  </si>
  <si>
    <t>春日台</t>
  </si>
  <si>
    <t>大洋</t>
  </si>
  <si>
    <t>浜岳</t>
  </si>
  <si>
    <t>大野</t>
  </si>
  <si>
    <t>金旭</t>
  </si>
  <si>
    <t>大住</t>
  </si>
  <si>
    <t>金目</t>
  </si>
  <si>
    <t>横内</t>
  </si>
  <si>
    <t>旭陵</t>
  </si>
  <si>
    <t>秦野・本町</t>
  </si>
  <si>
    <t>秦野東</t>
  </si>
  <si>
    <t>秦野西</t>
  </si>
  <si>
    <t>秦野南</t>
  </si>
  <si>
    <t>秦野北</t>
  </si>
  <si>
    <t>秦・南が丘</t>
  </si>
  <si>
    <t>渋沢</t>
  </si>
  <si>
    <t>伊・中沢</t>
  </si>
  <si>
    <t>大磯</t>
  </si>
  <si>
    <t>国府</t>
  </si>
  <si>
    <t>二宮西</t>
  </si>
  <si>
    <t>北足柄</t>
  </si>
  <si>
    <t>南足柄</t>
  </si>
  <si>
    <t>足柄台</t>
  </si>
  <si>
    <t>中井</t>
  </si>
  <si>
    <t>湘光</t>
  </si>
  <si>
    <t>松田</t>
  </si>
  <si>
    <t>寄</t>
  </si>
  <si>
    <t>山北</t>
  </si>
  <si>
    <t>清水</t>
  </si>
  <si>
    <t>三保</t>
  </si>
  <si>
    <t>文命</t>
  </si>
  <si>
    <t>小・城山</t>
  </si>
  <si>
    <t>白鴎</t>
  </si>
  <si>
    <t>小・白山</t>
  </si>
  <si>
    <t>片浦</t>
  </si>
  <si>
    <t>小・橘</t>
  </si>
  <si>
    <t>真鶴</t>
  </si>
  <si>
    <t>厚木</t>
  </si>
  <si>
    <t>依知</t>
  </si>
  <si>
    <t>厚・玉川</t>
  </si>
  <si>
    <t>南毛利</t>
  </si>
  <si>
    <t>東名</t>
  </si>
  <si>
    <t>林</t>
  </si>
  <si>
    <t>睦合東</t>
  </si>
  <si>
    <t>愛川東</t>
  </si>
  <si>
    <t>愛・中原</t>
  </si>
  <si>
    <t>緑</t>
  </si>
  <si>
    <t>宮ヶ瀬</t>
    <rPh sb="0" eb="1">
      <t>ミヤ</t>
    </rPh>
    <rPh sb="2" eb="3">
      <t>セ</t>
    </rPh>
    <phoneticPr fontId="2"/>
  </si>
  <si>
    <t>中野</t>
  </si>
  <si>
    <t>鳥屋</t>
    <rPh sb="0" eb="1">
      <t>トリ</t>
    </rPh>
    <rPh sb="1" eb="2">
      <t>ヤ</t>
    </rPh>
    <phoneticPr fontId="2"/>
  </si>
  <si>
    <t>青野原</t>
    <rPh sb="0" eb="1">
      <t>アオ</t>
    </rPh>
    <rPh sb="1" eb="3">
      <t>ノハラ</t>
    </rPh>
    <phoneticPr fontId="2"/>
  </si>
  <si>
    <t>青根</t>
    <rPh sb="0" eb="1">
      <t>アオ</t>
    </rPh>
    <rPh sb="1" eb="2">
      <t>ネ</t>
    </rPh>
    <phoneticPr fontId="2"/>
  </si>
  <si>
    <t>内郷</t>
  </si>
  <si>
    <t>北相</t>
    <rPh sb="0" eb="1">
      <t>キタ</t>
    </rPh>
    <rPh sb="1" eb="2">
      <t>ソウ</t>
    </rPh>
    <phoneticPr fontId="2"/>
  </si>
  <si>
    <t>関東学院</t>
  </si>
  <si>
    <t>関東六浦</t>
  </si>
  <si>
    <t>横浜英和</t>
    <rPh sb="0" eb="2">
      <t>ヨコハマ</t>
    </rPh>
    <rPh sb="2" eb="4">
      <t>エイワ</t>
    </rPh>
    <phoneticPr fontId="2"/>
  </si>
  <si>
    <t>日大</t>
  </si>
  <si>
    <t>桐蔭学園</t>
    <rPh sb="2" eb="4">
      <t>ガクエン</t>
    </rPh>
    <phoneticPr fontId="2"/>
  </si>
  <si>
    <t>捜真女子</t>
  </si>
  <si>
    <t>横浜隼人</t>
    <rPh sb="0" eb="2">
      <t>ヨコハマ</t>
    </rPh>
    <phoneticPr fontId="2"/>
  </si>
  <si>
    <t>慶応</t>
  </si>
  <si>
    <t>神大付属</t>
  </si>
  <si>
    <t>サレジオ</t>
  </si>
  <si>
    <t>森村学園</t>
  </si>
  <si>
    <t>日女大付</t>
  </si>
  <si>
    <t>大西学園</t>
  </si>
  <si>
    <t>カリタス</t>
  </si>
  <si>
    <t>法政第二</t>
  </si>
  <si>
    <t>鎌倉学園</t>
  </si>
  <si>
    <t>鎌倉女学院</t>
  </si>
  <si>
    <t>鎌倉女子大</t>
  </si>
  <si>
    <t>清泉女学院</t>
  </si>
  <si>
    <t>北鎌倉女子</t>
  </si>
  <si>
    <t>湘南学園</t>
  </si>
  <si>
    <t>湘南白百合</t>
  </si>
  <si>
    <t>聖園女学院</t>
  </si>
  <si>
    <t>慶応藤沢</t>
  </si>
  <si>
    <t>聖和学院</t>
  </si>
  <si>
    <t>逗子開成</t>
  </si>
  <si>
    <t>相模女子大</t>
  </si>
  <si>
    <t>東海大相模</t>
  </si>
  <si>
    <t>相洋</t>
  </si>
  <si>
    <t>函嶺白百合</t>
  </si>
  <si>
    <t>聖セシリア</t>
  </si>
  <si>
    <t>横須賀学院</t>
  </si>
  <si>
    <t>自修館</t>
    <rPh sb="0" eb="1">
      <t>ジ</t>
    </rPh>
    <phoneticPr fontId="2"/>
  </si>
  <si>
    <t>付属鎌倉</t>
  </si>
  <si>
    <t>川崎朝鮮</t>
  </si>
  <si>
    <t>相模原市立中沢中学校</t>
  </si>
  <si>
    <t>厚木市立玉川中学校</t>
  </si>
  <si>
    <t>平塚市立　江陽　中学校</t>
  </si>
  <si>
    <t>綾瀬市立城山中学校</t>
  </si>
  <si>
    <t>座間市立南中学校</t>
  </si>
  <si>
    <t>座間市立東中学校</t>
  </si>
  <si>
    <t>座間市立西中学校</t>
  </si>
  <si>
    <t>海老名市立有馬中学校</t>
  </si>
  <si>
    <t>相模原市立緑が丘中学校</t>
  </si>
  <si>
    <t>相模原市立旭中学校</t>
  </si>
  <si>
    <t>相模原市立田名中学校</t>
  </si>
  <si>
    <t>茅ヶ崎市立第一中学校</t>
  </si>
  <si>
    <t>藤沢市立第一中学校</t>
  </si>
  <si>
    <t>鎌倉市立第二中学校</t>
  </si>
  <si>
    <t>鎌倉市立第一中学校</t>
  </si>
  <si>
    <t>横須賀市立鴨居中学校</t>
  </si>
  <si>
    <t>横須賀市立長沢中学校</t>
  </si>
  <si>
    <t>横須賀市立神明中学校</t>
  </si>
  <si>
    <t>川崎市立長沢中学校</t>
  </si>
  <si>
    <t>川崎市立有馬中学校</t>
  </si>
  <si>
    <t>川崎市立橘中学校</t>
  </si>
  <si>
    <t>川崎市立中原中学校</t>
  </si>
  <si>
    <t>川崎市立玉川中学校</t>
  </si>
  <si>
    <t>川崎市立富士見中学校</t>
  </si>
  <si>
    <t>横浜市立緑が丘中学校</t>
  </si>
  <si>
    <t>横浜市立鴨居中学校</t>
  </si>
  <si>
    <t>横浜市立中山中学校</t>
    <rPh sb="4" eb="6">
      <t>ナカヤマ</t>
    </rPh>
    <phoneticPr fontId="2"/>
  </si>
  <si>
    <t>箱根</t>
    <rPh sb="0" eb="2">
      <t>ハコネ</t>
    </rPh>
    <phoneticPr fontId="2"/>
  </si>
  <si>
    <t>所属</t>
    <rPh sb="0" eb="2">
      <t>ショゾク</t>
    </rPh>
    <phoneticPr fontId="2"/>
  </si>
  <si>
    <t>共　通</t>
  </si>
  <si>
    <t>４　×</t>
  </si>
  <si>
    <t>低学年</t>
  </si>
  <si>
    <t>陸連
登録番号</t>
    <rPh sb="0" eb="2">
      <t>リクレン</t>
    </rPh>
    <rPh sb="3" eb="5">
      <t>トウロク</t>
    </rPh>
    <rPh sb="5" eb="7">
      <t>バンゴウ</t>
    </rPh>
    <phoneticPr fontId="2"/>
  </si>
  <si>
    <t>Ｂ砲丸投</t>
  </si>
  <si>
    <t>該当競技者名</t>
    <rPh sb="0" eb="2">
      <t>ガイトウ</t>
    </rPh>
    <rPh sb="2" eb="5">
      <t>キョウギシャ</t>
    </rPh>
    <rPh sb="5" eb="6">
      <t>メイ</t>
    </rPh>
    <phoneticPr fontId="2"/>
  </si>
  <si>
    <t>該当種目</t>
    <rPh sb="0" eb="2">
      <t>ガイトウ</t>
    </rPh>
    <rPh sb="2" eb="4">
      <t>シュモク</t>
    </rPh>
    <phoneticPr fontId="2"/>
  </si>
  <si>
    <t>記録</t>
    <rPh sb="0" eb="2">
      <t>キロク</t>
    </rPh>
    <phoneticPr fontId="2"/>
  </si>
  <si>
    <t>出場予定の
他の種目名</t>
    <rPh sb="0" eb="2">
      <t>シュツジョウ</t>
    </rPh>
    <rPh sb="2" eb="4">
      <t>ヨテイ</t>
    </rPh>
    <rPh sb="6" eb="7">
      <t>タ</t>
    </rPh>
    <rPh sb="8" eb="10">
      <t>シュモク</t>
    </rPh>
    <rPh sb="10" eb="11">
      <t>メイ</t>
    </rPh>
    <phoneticPr fontId="2"/>
  </si>
  <si>
    <t>この種目での
追加競技者氏名</t>
    <rPh sb="2" eb="4">
      <t>シュモク</t>
    </rPh>
    <rPh sb="7" eb="9">
      <t>ツイカ</t>
    </rPh>
    <rPh sb="9" eb="12">
      <t>キョウギシャ</t>
    </rPh>
    <rPh sb="12" eb="14">
      <t>シメイ</t>
    </rPh>
    <phoneticPr fontId="2"/>
  </si>
  <si>
    <t>資格審査確認用紙</t>
    <rPh sb="0" eb="2">
      <t>シカク</t>
    </rPh>
    <rPh sb="2" eb="4">
      <t>シンサ</t>
    </rPh>
    <rPh sb="4" eb="6">
      <t>カクニン</t>
    </rPh>
    <rPh sb="6" eb="8">
      <t>ヨウシ</t>
    </rPh>
    <phoneticPr fontId="2"/>
  </si>
  <si>
    <t>愛川中原</t>
    <rPh sb="1" eb="2">
      <t>カワ</t>
    </rPh>
    <phoneticPr fontId="2"/>
  </si>
  <si>
    <t>相・中沢</t>
    <rPh sb="0" eb="1">
      <t>ソウ</t>
    </rPh>
    <phoneticPr fontId="2"/>
  </si>
  <si>
    <t>相模原中等</t>
    <rPh sb="0" eb="3">
      <t>サガミハラ</t>
    </rPh>
    <rPh sb="3" eb="5">
      <t>チュウトウ</t>
    </rPh>
    <phoneticPr fontId="2"/>
  </si>
  <si>
    <t>平塚中等</t>
    <rPh sb="0" eb="2">
      <t>ヒラツカ</t>
    </rPh>
    <rPh sb="2" eb="4">
      <t>チュウトウ</t>
    </rPh>
    <phoneticPr fontId="2"/>
  </si>
  <si>
    <t>１００m</t>
  </si>
  <si>
    <t>２００m</t>
  </si>
  <si>
    <t>４００m</t>
  </si>
  <si>
    <t>８００m</t>
  </si>
  <si>
    <t>１５００m</t>
  </si>
  <si>
    <t>３０００m</t>
  </si>
  <si>
    <t>１１０mＨ</t>
  </si>
  <si>
    <t>１年１００m</t>
    <rPh sb="1" eb="2">
      <t>ネン</t>
    </rPh>
    <phoneticPr fontId="2"/>
  </si>
  <si>
    <t>２年１００m</t>
    <rPh sb="1" eb="2">
      <t>ネン</t>
    </rPh>
    <phoneticPr fontId="2"/>
  </si>
  <si>
    <t>３年１００m</t>
    <rPh sb="1" eb="2">
      <t>ネン</t>
    </rPh>
    <phoneticPr fontId="2"/>
  </si>
  <si>
    <t>１年１５００m</t>
    <rPh sb="1" eb="2">
      <t>ネン</t>
    </rPh>
    <phoneticPr fontId="2"/>
  </si>
  <si>
    <t>A１００m</t>
  </si>
  <si>
    <t>A２００m</t>
  </si>
  <si>
    <t>A３０００m</t>
  </si>
  <si>
    <t>A１１０mＨ</t>
  </si>
  <si>
    <t>Ｂ１００m</t>
  </si>
  <si>
    <t>Ｂ１５００m</t>
  </si>
  <si>
    <t>Ｂ１１０mＨ</t>
  </si>
  <si>
    <t>Ｃ１００m</t>
  </si>
  <si>
    <t>Ｃ１５００m</t>
  </si>
  <si>
    <t>A１００mＨ</t>
  </si>
  <si>
    <t>Ｂ１００mＨ</t>
  </si>
  <si>
    <t>Ｃ８００m</t>
  </si>
  <si>
    <t>会田　実加</t>
    <rPh sb="0" eb="2">
      <t>アイダ</t>
    </rPh>
    <rPh sb="3" eb="5">
      <t>ミカ</t>
    </rPh>
    <phoneticPr fontId="2"/>
  </si>
  <si>
    <t>相原  周一郎</t>
    <rPh sb="0" eb="2">
      <t>アイハラ</t>
    </rPh>
    <rPh sb="4" eb="7">
      <t>シュウイチロウ</t>
    </rPh>
    <phoneticPr fontId="17"/>
  </si>
  <si>
    <t>相原　佳奈</t>
    <rPh sb="0" eb="2">
      <t>アイハラ</t>
    </rPh>
    <rPh sb="3" eb="5">
      <t>カナ</t>
    </rPh>
    <phoneticPr fontId="17"/>
  </si>
  <si>
    <t>相原　佳菜子</t>
    <rPh sb="0" eb="2">
      <t>アイハラ</t>
    </rPh>
    <rPh sb="3" eb="6">
      <t>カナコ</t>
    </rPh>
    <phoneticPr fontId="17"/>
  </si>
  <si>
    <t>相原　かれん</t>
    <rPh sb="0" eb="2">
      <t>アイハラ</t>
    </rPh>
    <phoneticPr fontId="2"/>
  </si>
  <si>
    <t>相原　恵利佳</t>
    <rPh sb="0" eb="2">
      <t>アイハラ</t>
    </rPh>
    <rPh sb="3" eb="4">
      <t>メグ</t>
    </rPh>
    <rPh sb="4" eb="5">
      <t>リ</t>
    </rPh>
    <rPh sb="5" eb="6">
      <t>カ</t>
    </rPh>
    <phoneticPr fontId="17"/>
  </si>
  <si>
    <t>相原　流星</t>
    <rPh sb="0" eb="2">
      <t>アイハラ</t>
    </rPh>
    <rPh sb="3" eb="5">
      <t>リュウセイ</t>
    </rPh>
    <phoneticPr fontId="17"/>
  </si>
  <si>
    <t>青木　綾理</t>
    <rPh sb="0" eb="2">
      <t>アオキ</t>
    </rPh>
    <rPh sb="3" eb="4">
      <t>アヤ</t>
    </rPh>
    <rPh sb="4" eb="5">
      <t>リ</t>
    </rPh>
    <phoneticPr fontId="17"/>
  </si>
  <si>
    <t>青樹　咲智子</t>
    <rPh sb="0" eb="2">
      <t>アオキ</t>
    </rPh>
    <rPh sb="3" eb="4">
      <t>サ</t>
    </rPh>
    <phoneticPr fontId="0"/>
  </si>
  <si>
    <t>青木　紗也</t>
    <rPh sb="0" eb="2">
      <t>アオキ</t>
    </rPh>
    <rPh sb="3" eb="4">
      <t>シャ</t>
    </rPh>
    <rPh sb="4" eb="5">
      <t>ナリ</t>
    </rPh>
    <phoneticPr fontId="17"/>
  </si>
  <si>
    <t>青木　巧</t>
    <rPh sb="0" eb="2">
      <t>アオキ</t>
    </rPh>
    <rPh sb="3" eb="4">
      <t>タクミ</t>
    </rPh>
    <phoneticPr fontId="17"/>
  </si>
  <si>
    <t>青木　友宏</t>
    <rPh sb="0" eb="2">
      <t>アオキ</t>
    </rPh>
    <rPh sb="3" eb="5">
      <t>トモヒロ</t>
    </rPh>
    <phoneticPr fontId="9"/>
  </si>
  <si>
    <t>青木　智優</t>
    <rPh sb="0" eb="2">
      <t>アオキ</t>
    </rPh>
    <rPh sb="3" eb="4">
      <t>トモ</t>
    </rPh>
    <rPh sb="4" eb="5">
      <t>ユウ</t>
    </rPh>
    <phoneticPr fontId="17"/>
  </si>
  <si>
    <t>青木　浩輝</t>
    <rPh sb="0" eb="2">
      <t>アオキ</t>
    </rPh>
    <rPh sb="3" eb="4">
      <t>ヒロシ</t>
    </rPh>
    <rPh sb="4" eb="5">
      <t>カガヤ</t>
    </rPh>
    <phoneticPr fontId="17"/>
  </si>
  <si>
    <t>青木　裕人</t>
    <rPh sb="0" eb="2">
      <t>アオキ</t>
    </rPh>
    <rPh sb="3" eb="4">
      <t>ヒロ</t>
    </rPh>
    <rPh sb="4" eb="5">
      <t>ニン</t>
    </rPh>
    <phoneticPr fontId="17"/>
  </si>
  <si>
    <t>青木　大夢</t>
    <rPh sb="0" eb="2">
      <t>アオキ</t>
    </rPh>
    <rPh sb="3" eb="5">
      <t>ヒロム</t>
    </rPh>
    <phoneticPr fontId="4"/>
  </si>
  <si>
    <t>青木　史</t>
    <rPh sb="0" eb="2">
      <t>アオキ</t>
    </rPh>
    <rPh sb="3" eb="4">
      <t>フミ</t>
    </rPh>
    <phoneticPr fontId="17"/>
  </si>
  <si>
    <t>青木　美樹</t>
    <rPh sb="0" eb="2">
      <t>アオキ</t>
    </rPh>
    <rPh sb="3" eb="5">
      <t>ミキ</t>
    </rPh>
    <phoneticPr fontId="17"/>
  </si>
  <si>
    <t>青木　凱義</t>
    <rPh sb="0" eb="2">
      <t>アオキ</t>
    </rPh>
    <rPh sb="3" eb="4">
      <t>ヨシ</t>
    </rPh>
    <rPh sb="4" eb="5">
      <t>ギ</t>
    </rPh>
    <phoneticPr fontId="9"/>
  </si>
  <si>
    <t>青野　聖輝</t>
    <rPh sb="0" eb="2">
      <t>アオノ</t>
    </rPh>
    <rPh sb="3" eb="4">
      <t>セイ</t>
    </rPh>
    <rPh sb="4" eb="5">
      <t>キ</t>
    </rPh>
    <phoneticPr fontId="5"/>
  </si>
  <si>
    <t>赤石  曜大</t>
    <rPh sb="0" eb="2">
      <t>アカイシ</t>
    </rPh>
    <rPh sb="4" eb="5">
      <t>ヨウ</t>
    </rPh>
    <rPh sb="5" eb="6">
      <t>ダイ</t>
    </rPh>
    <phoneticPr fontId="17"/>
  </si>
  <si>
    <t>赤坂　雄太郎</t>
    <rPh sb="0" eb="2">
      <t>アカサカ</t>
    </rPh>
    <rPh sb="3" eb="6">
      <t>ユウタロウ</t>
    </rPh>
    <phoneticPr fontId="17"/>
  </si>
  <si>
    <t>赤坂　好孝</t>
    <rPh sb="0" eb="2">
      <t>アカサカ</t>
    </rPh>
    <rPh sb="3" eb="4">
      <t>ヨ</t>
    </rPh>
    <rPh sb="4" eb="5">
      <t>タカ</t>
    </rPh>
    <phoneticPr fontId="17"/>
  </si>
  <si>
    <t>赤松　奈保</t>
    <rPh sb="0" eb="2">
      <t>アカマツ</t>
    </rPh>
    <rPh sb="3" eb="5">
      <t>ナホ</t>
    </rPh>
    <phoneticPr fontId="2"/>
  </si>
  <si>
    <t>秋澤　亮太</t>
    <rPh sb="0" eb="2">
      <t>アキサワ</t>
    </rPh>
    <rPh sb="3" eb="5">
      <t>リョウタ</t>
    </rPh>
    <phoneticPr fontId="2"/>
  </si>
  <si>
    <t>秋重  司</t>
    <rPh sb="0" eb="2">
      <t>アキシゲ</t>
    </rPh>
    <rPh sb="4" eb="5">
      <t>ツカサ</t>
    </rPh>
    <phoneticPr fontId="17"/>
  </si>
  <si>
    <t>秋山  忍</t>
    <rPh sb="0" eb="2">
      <t>アキヤマ</t>
    </rPh>
    <rPh sb="4" eb="5">
      <t>シノブ</t>
    </rPh>
    <phoneticPr fontId="17"/>
  </si>
  <si>
    <t>秋山　弦太</t>
    <rPh sb="0" eb="2">
      <t>アキヤマ</t>
    </rPh>
    <rPh sb="3" eb="4">
      <t>ゲン</t>
    </rPh>
    <rPh sb="4" eb="5">
      <t>タ</t>
    </rPh>
    <phoneticPr fontId="2"/>
  </si>
  <si>
    <t>秋山　公平</t>
    <rPh sb="0" eb="2">
      <t>アキヤマ</t>
    </rPh>
    <rPh sb="3" eb="5">
      <t>コウヘイ</t>
    </rPh>
    <phoneticPr fontId="1"/>
  </si>
  <si>
    <t>秋山　慎之介</t>
    <rPh sb="0" eb="2">
      <t>アキヤマ</t>
    </rPh>
    <rPh sb="3" eb="6">
      <t>シンノスケ</t>
    </rPh>
    <phoneticPr fontId="1"/>
  </si>
  <si>
    <t>秋山　大輔</t>
    <rPh sb="0" eb="2">
      <t>アキヤマ</t>
    </rPh>
    <rPh sb="3" eb="5">
      <t>ダイスケ</t>
    </rPh>
    <phoneticPr fontId="17"/>
  </si>
  <si>
    <t>秋山　侑介</t>
    <rPh sb="0" eb="2">
      <t>アキヤマ</t>
    </rPh>
    <rPh sb="3" eb="4">
      <t>ユウ</t>
    </rPh>
    <rPh sb="4" eb="5">
      <t>スケ</t>
    </rPh>
    <phoneticPr fontId="17"/>
  </si>
  <si>
    <t>浅倉　功基</t>
    <rPh sb="0" eb="2">
      <t>アサクラ</t>
    </rPh>
    <rPh sb="3" eb="5">
      <t>コウキ</t>
    </rPh>
    <phoneticPr fontId="17"/>
  </si>
  <si>
    <t>朝倉　裕貴</t>
    <rPh sb="0" eb="2">
      <t>アサクラ</t>
    </rPh>
    <rPh sb="3" eb="5">
      <t>ヒロキ</t>
    </rPh>
    <phoneticPr fontId="17"/>
  </si>
  <si>
    <t>朝倉　諒</t>
    <rPh sb="0" eb="2">
      <t>アサクラ</t>
    </rPh>
    <rPh sb="3" eb="4">
      <t>リョウ</t>
    </rPh>
    <phoneticPr fontId="17"/>
  </si>
  <si>
    <t>淺沼　大幹</t>
    <rPh sb="0" eb="2">
      <t>アサヌマ</t>
    </rPh>
    <rPh sb="3" eb="5">
      <t>タイカン</t>
    </rPh>
    <phoneticPr fontId="9"/>
  </si>
  <si>
    <t>芦川　百香</t>
    <rPh sb="0" eb="2">
      <t>アシカワ</t>
    </rPh>
    <rPh sb="3" eb="4">
      <t>モモ</t>
    </rPh>
    <rPh sb="4" eb="5">
      <t>カ</t>
    </rPh>
    <phoneticPr fontId="17"/>
  </si>
  <si>
    <t>足立　勇介</t>
    <rPh sb="0" eb="2">
      <t>アダチ</t>
    </rPh>
    <rPh sb="3" eb="5">
      <t>ユウスケ</t>
    </rPh>
    <phoneticPr fontId="2"/>
  </si>
  <si>
    <t>安達　龍佑</t>
    <rPh sb="0" eb="2">
      <t>アダチ</t>
    </rPh>
    <rPh sb="3" eb="4">
      <t>リュウ</t>
    </rPh>
    <rPh sb="4" eb="5">
      <t>ユウ</t>
    </rPh>
    <phoneticPr fontId="17"/>
  </si>
  <si>
    <t>阿南　朱音</t>
    <rPh sb="0" eb="2">
      <t>アナン</t>
    </rPh>
    <rPh sb="3" eb="5">
      <t>アケネ</t>
    </rPh>
    <phoneticPr fontId="2"/>
  </si>
  <si>
    <t>阿部　奨馬　</t>
    <rPh sb="0" eb="2">
      <t>アベ</t>
    </rPh>
    <rPh sb="3" eb="4">
      <t>ショウ</t>
    </rPh>
    <rPh sb="4" eb="5">
      <t>ウマ</t>
    </rPh>
    <phoneticPr fontId="17"/>
  </si>
  <si>
    <t>阿部　巧</t>
    <rPh sb="0" eb="2">
      <t>アベ</t>
    </rPh>
    <rPh sb="3" eb="4">
      <t>タク</t>
    </rPh>
    <phoneticPr fontId="2"/>
  </si>
  <si>
    <t>阿部　なぎさ</t>
    <rPh sb="0" eb="2">
      <t>アベ</t>
    </rPh>
    <phoneticPr fontId="17"/>
  </si>
  <si>
    <t>阿部　凪紗</t>
    <rPh sb="0" eb="2">
      <t>アベ</t>
    </rPh>
    <rPh sb="3" eb="4">
      <t>ナギ</t>
    </rPh>
    <rPh sb="4" eb="5">
      <t>サ</t>
    </rPh>
    <phoneticPr fontId="17"/>
  </si>
  <si>
    <t>阿部　和</t>
    <rPh sb="0" eb="2">
      <t>アベ</t>
    </rPh>
    <rPh sb="3" eb="4">
      <t>ワ</t>
    </rPh>
    <phoneticPr fontId="17"/>
  </si>
  <si>
    <t>雨貝　芽生</t>
    <rPh sb="0" eb="2">
      <t>アマガイ</t>
    </rPh>
    <rPh sb="3" eb="4">
      <t>メ</t>
    </rPh>
    <rPh sb="4" eb="5">
      <t>セイ</t>
    </rPh>
    <phoneticPr fontId="2"/>
  </si>
  <si>
    <t>天野　裕樹</t>
    <rPh sb="0" eb="2">
      <t>アマノ</t>
    </rPh>
    <rPh sb="3" eb="5">
      <t>ユウキ</t>
    </rPh>
    <phoneticPr fontId="1"/>
  </si>
  <si>
    <t>天野雄太</t>
    <rPh sb="0" eb="2">
      <t>アマノ</t>
    </rPh>
    <rPh sb="2" eb="4">
      <t>ユウタ</t>
    </rPh>
    <phoneticPr fontId="17"/>
  </si>
  <si>
    <t>天谷　美由</t>
    <rPh sb="0" eb="2">
      <t>アマヤ</t>
    </rPh>
    <rPh sb="3" eb="5">
      <t>ミユ</t>
    </rPh>
    <phoneticPr fontId="17"/>
  </si>
  <si>
    <t>甘利　共輝</t>
    <rPh sb="0" eb="2">
      <t>アマリ</t>
    </rPh>
    <rPh sb="3" eb="4">
      <t>キョウ</t>
    </rPh>
    <rPh sb="4" eb="5">
      <t>キ</t>
    </rPh>
    <phoneticPr fontId="2"/>
  </si>
  <si>
    <t>雨宮　良枝</t>
    <rPh sb="0" eb="2">
      <t>アメミヤ</t>
    </rPh>
    <rPh sb="3" eb="5">
      <t>ヨシエ</t>
    </rPh>
    <phoneticPr fontId="17"/>
  </si>
  <si>
    <t>綾部　寿樹</t>
    <rPh sb="0" eb="2">
      <t>アヤベ</t>
    </rPh>
    <rPh sb="3" eb="4">
      <t>ジュ</t>
    </rPh>
    <rPh sb="4" eb="5">
      <t>キ</t>
    </rPh>
    <phoneticPr fontId="5"/>
  </si>
  <si>
    <t>綾部　速人</t>
    <rPh sb="0" eb="2">
      <t>アヤベ</t>
    </rPh>
    <rPh sb="3" eb="5">
      <t>ハヤト</t>
    </rPh>
    <phoneticPr fontId="2"/>
  </si>
  <si>
    <t>新井　海</t>
    <rPh sb="0" eb="2">
      <t>アライ</t>
    </rPh>
    <rPh sb="3" eb="4">
      <t>カイ</t>
    </rPh>
    <phoneticPr fontId="17"/>
  </si>
  <si>
    <t>新井　凱</t>
    <rPh sb="0" eb="2">
      <t>アライ</t>
    </rPh>
    <rPh sb="3" eb="4">
      <t>ガイ</t>
    </rPh>
    <phoneticPr fontId="17"/>
  </si>
  <si>
    <t>荒井　祥子</t>
    <rPh sb="0" eb="2">
      <t>アライ</t>
    </rPh>
    <rPh sb="3" eb="5">
      <t>ショウコ</t>
    </rPh>
    <phoneticPr fontId="17"/>
  </si>
  <si>
    <t>荒井　真弥</t>
    <rPh sb="0" eb="1">
      <t>アラ</t>
    </rPh>
    <rPh sb="1" eb="2">
      <t>イ</t>
    </rPh>
    <rPh sb="3" eb="4">
      <t>マ</t>
    </rPh>
    <rPh sb="4" eb="5">
      <t>ワタル</t>
    </rPh>
    <phoneticPr fontId="2"/>
  </si>
  <si>
    <t>新江　敏和</t>
    <rPh sb="0" eb="2">
      <t>アラエ</t>
    </rPh>
    <rPh sb="3" eb="5">
      <t>トシカズ</t>
    </rPh>
    <phoneticPr fontId="2"/>
  </si>
  <si>
    <t>新江友莉子</t>
    <rPh sb="0" eb="1">
      <t>アラ</t>
    </rPh>
    <rPh sb="1" eb="2">
      <t>エ</t>
    </rPh>
    <rPh sb="2" eb="3">
      <t>トモ</t>
    </rPh>
    <rPh sb="3" eb="4">
      <t>リ</t>
    </rPh>
    <rPh sb="4" eb="5">
      <t>コ</t>
    </rPh>
    <phoneticPr fontId="17"/>
  </si>
  <si>
    <t>荒木　美加恵</t>
    <rPh sb="0" eb="1">
      <t>アラ</t>
    </rPh>
    <rPh sb="1" eb="2">
      <t>キ</t>
    </rPh>
    <rPh sb="3" eb="4">
      <t>ミ</t>
    </rPh>
    <rPh sb="4" eb="5">
      <t>カ</t>
    </rPh>
    <rPh sb="5" eb="6">
      <t>エ</t>
    </rPh>
    <phoneticPr fontId="18"/>
  </si>
  <si>
    <t>荒木　亮</t>
    <rPh sb="0" eb="2">
      <t>アラキ</t>
    </rPh>
    <rPh sb="3" eb="4">
      <t>リョウ</t>
    </rPh>
    <phoneticPr fontId="17"/>
  </si>
  <si>
    <t>有坂　吏江</t>
    <rPh sb="0" eb="2">
      <t>アリサカ</t>
    </rPh>
    <rPh sb="3" eb="4">
      <t>リ</t>
    </rPh>
    <rPh sb="4" eb="5">
      <t>エ</t>
    </rPh>
    <phoneticPr fontId="17"/>
  </si>
  <si>
    <t>安藤　省吾</t>
    <rPh sb="0" eb="2">
      <t>アンドウ</t>
    </rPh>
    <rPh sb="3" eb="5">
      <t>ショウゴ</t>
    </rPh>
    <phoneticPr fontId="17"/>
  </si>
  <si>
    <t>安藤　匠耶</t>
    <rPh sb="0" eb="2">
      <t>アンドウ</t>
    </rPh>
    <rPh sb="3" eb="4">
      <t>タクミ</t>
    </rPh>
    <rPh sb="4" eb="5">
      <t>ヤ</t>
    </rPh>
    <phoneticPr fontId="17"/>
  </si>
  <si>
    <t>安藤　千夏</t>
    <rPh sb="0" eb="2">
      <t>アンドウ</t>
    </rPh>
    <rPh sb="3" eb="5">
      <t>チナツ</t>
    </rPh>
    <phoneticPr fontId="17"/>
  </si>
  <si>
    <t>安藤　萌</t>
    <rPh sb="0" eb="2">
      <t>アンドウ</t>
    </rPh>
    <rPh sb="3" eb="4">
      <t>モエ</t>
    </rPh>
    <phoneticPr fontId="2"/>
  </si>
  <si>
    <t>安藤　来夢</t>
    <rPh sb="0" eb="2">
      <t>アンドウ</t>
    </rPh>
    <rPh sb="3" eb="5">
      <t>ライム</t>
    </rPh>
    <phoneticPr fontId="17"/>
  </si>
  <si>
    <t>飯尾　直生</t>
    <rPh sb="0" eb="2">
      <t>イイオ</t>
    </rPh>
    <rPh sb="3" eb="4">
      <t>チョク</t>
    </rPh>
    <rPh sb="4" eb="5">
      <t>イ</t>
    </rPh>
    <phoneticPr fontId="5"/>
  </si>
  <si>
    <t>飯嶋　楓也</t>
    <rPh sb="0" eb="2">
      <t>イイジマ</t>
    </rPh>
    <rPh sb="3" eb="4">
      <t>カエデ</t>
    </rPh>
    <rPh sb="4" eb="5">
      <t>ヤ</t>
    </rPh>
    <phoneticPr fontId="2"/>
  </si>
  <si>
    <t>飯田  裕也</t>
    <rPh sb="0" eb="2">
      <t>イイダ</t>
    </rPh>
    <rPh sb="4" eb="6">
      <t>ユウヤ</t>
    </rPh>
    <phoneticPr fontId="17"/>
  </si>
  <si>
    <t>飯田　康介</t>
    <rPh sb="0" eb="2">
      <t>イイダ</t>
    </rPh>
    <rPh sb="3" eb="5">
      <t>コウスケ</t>
    </rPh>
    <phoneticPr fontId="1"/>
  </si>
  <si>
    <t>飯田　航介</t>
    <rPh sb="0" eb="2">
      <t>イイダ</t>
    </rPh>
    <rPh sb="3" eb="5">
      <t>コウスケ</t>
    </rPh>
    <phoneticPr fontId="17"/>
  </si>
  <si>
    <t>飯山  大治郎</t>
    <rPh sb="0" eb="2">
      <t>イイヤマ</t>
    </rPh>
    <rPh sb="4" eb="5">
      <t>ダイ</t>
    </rPh>
    <rPh sb="5" eb="7">
      <t>ジロウ</t>
    </rPh>
    <phoneticPr fontId="17"/>
  </si>
  <si>
    <t>飯山　恭充</t>
    <rPh sb="0" eb="2">
      <t>イイヤマ</t>
    </rPh>
    <rPh sb="3" eb="4">
      <t>キョウ</t>
    </rPh>
    <rPh sb="4" eb="5">
      <t>ミツル</t>
    </rPh>
    <phoneticPr fontId="17"/>
  </si>
  <si>
    <t>飯山　夏穂</t>
    <rPh sb="0" eb="2">
      <t>イイヤマ</t>
    </rPh>
    <rPh sb="3" eb="4">
      <t>ナツ</t>
    </rPh>
    <rPh sb="4" eb="5">
      <t>ホ</t>
    </rPh>
    <phoneticPr fontId="17"/>
  </si>
  <si>
    <t>生島　緩南</t>
    <rPh sb="0" eb="2">
      <t>イクシマ</t>
    </rPh>
    <rPh sb="3" eb="4">
      <t>ユル</t>
    </rPh>
    <rPh sb="4" eb="5">
      <t>ミナミ</t>
    </rPh>
    <phoneticPr fontId="17"/>
  </si>
  <si>
    <t>池上　功展</t>
    <rPh sb="0" eb="2">
      <t>イケガミ</t>
    </rPh>
    <rPh sb="3" eb="4">
      <t>コウ</t>
    </rPh>
    <rPh sb="4" eb="5">
      <t>テン</t>
    </rPh>
    <phoneticPr fontId="5"/>
  </si>
  <si>
    <t>池田　奈美</t>
    <rPh sb="0" eb="2">
      <t>イケダ</t>
    </rPh>
    <rPh sb="3" eb="5">
      <t>ナミ</t>
    </rPh>
    <phoneticPr fontId="2"/>
  </si>
  <si>
    <t>池本　晃太朗</t>
    <rPh sb="0" eb="2">
      <t>イケモト</t>
    </rPh>
    <rPh sb="3" eb="4">
      <t>コウ</t>
    </rPh>
    <rPh sb="4" eb="5">
      <t>タ</t>
    </rPh>
    <rPh sb="5" eb="6">
      <t>アキラ</t>
    </rPh>
    <phoneticPr fontId="17"/>
  </si>
  <si>
    <t>池山　昭太</t>
    <rPh sb="0" eb="2">
      <t>イケヤマ</t>
    </rPh>
    <rPh sb="3" eb="4">
      <t>ショウ</t>
    </rPh>
    <rPh sb="4" eb="5">
      <t>タ</t>
    </rPh>
    <phoneticPr fontId="17"/>
  </si>
  <si>
    <t>井澤　里彩</t>
    <rPh sb="0" eb="2">
      <t>イザワ</t>
    </rPh>
    <rPh sb="3" eb="4">
      <t>サト</t>
    </rPh>
    <rPh sb="4" eb="5">
      <t>アヤ</t>
    </rPh>
    <phoneticPr fontId="2"/>
  </si>
  <si>
    <t>井澤　翔</t>
    <rPh sb="0" eb="2">
      <t>イザワ</t>
    </rPh>
    <rPh sb="3" eb="4">
      <t>ショウ</t>
    </rPh>
    <phoneticPr fontId="17"/>
  </si>
  <si>
    <t>伊澤　司</t>
    <rPh sb="0" eb="2">
      <t>イザワ</t>
    </rPh>
    <rPh sb="3" eb="4">
      <t>ツカサ</t>
    </rPh>
    <phoneticPr fontId="5"/>
  </si>
  <si>
    <t>石井　千恵美</t>
    <rPh sb="0" eb="2">
      <t>イシイ</t>
    </rPh>
    <rPh sb="3" eb="6">
      <t>チエミ</t>
    </rPh>
    <phoneticPr fontId="2"/>
  </si>
  <si>
    <t>石井　秀美</t>
    <rPh sb="0" eb="2">
      <t>イシイ</t>
    </rPh>
    <rPh sb="3" eb="5">
      <t>ヒデミ</t>
    </rPh>
    <phoneticPr fontId="17"/>
  </si>
  <si>
    <t>石井　飛翼</t>
    <rPh sb="0" eb="2">
      <t>イシイ</t>
    </rPh>
    <rPh sb="3" eb="4">
      <t>ヒ</t>
    </rPh>
    <rPh sb="4" eb="5">
      <t>ヨク</t>
    </rPh>
    <phoneticPr fontId="17"/>
  </si>
  <si>
    <t>石井　都美</t>
    <rPh sb="0" eb="2">
      <t>イシイ</t>
    </rPh>
    <rPh sb="3" eb="4">
      <t>ミヤコ</t>
    </rPh>
    <rPh sb="4" eb="5">
      <t>ミ</t>
    </rPh>
    <phoneticPr fontId="2"/>
  </si>
  <si>
    <t>石井　友梨佳</t>
    <rPh sb="0" eb="2">
      <t>イシイ</t>
    </rPh>
    <rPh sb="3" eb="4">
      <t>ユウ</t>
    </rPh>
    <rPh sb="4" eb="5">
      <t>リ</t>
    </rPh>
    <rPh sb="5" eb="6">
      <t>カ</t>
    </rPh>
    <phoneticPr fontId="17"/>
  </si>
  <si>
    <t>石井　龍汰</t>
    <rPh sb="0" eb="2">
      <t>イシイ</t>
    </rPh>
    <rPh sb="3" eb="4">
      <t>リュウ</t>
    </rPh>
    <rPh sb="4" eb="5">
      <t>タ</t>
    </rPh>
    <phoneticPr fontId="17"/>
  </si>
  <si>
    <t>石井　良承</t>
    <rPh sb="0" eb="2">
      <t>イシイ</t>
    </rPh>
    <rPh sb="3" eb="4">
      <t>リョウ</t>
    </rPh>
    <rPh sb="4" eb="5">
      <t>ショウ</t>
    </rPh>
    <phoneticPr fontId="17"/>
  </si>
  <si>
    <t>石井　玲音</t>
    <rPh sb="0" eb="2">
      <t>イシイ</t>
    </rPh>
    <rPh sb="3" eb="4">
      <t>レイ</t>
    </rPh>
    <rPh sb="4" eb="5">
      <t>オト</t>
    </rPh>
    <phoneticPr fontId="17"/>
  </si>
  <si>
    <t>石井　若葉</t>
    <rPh sb="0" eb="2">
      <t>イシイ</t>
    </rPh>
    <rPh sb="3" eb="5">
      <t>ワカバ</t>
    </rPh>
    <phoneticPr fontId="17"/>
  </si>
  <si>
    <t>石垣　陽一</t>
    <rPh sb="0" eb="2">
      <t>イシガキ</t>
    </rPh>
    <rPh sb="3" eb="5">
      <t>ヨウイチ</t>
    </rPh>
    <phoneticPr fontId="17"/>
  </si>
  <si>
    <t>石川　あゆみ</t>
    <rPh sb="0" eb="2">
      <t>イシカワ</t>
    </rPh>
    <phoneticPr fontId="17"/>
  </si>
  <si>
    <t>石川　英麻</t>
    <rPh sb="0" eb="2">
      <t>イシカワ</t>
    </rPh>
    <rPh sb="3" eb="4">
      <t>エイ</t>
    </rPh>
    <rPh sb="4" eb="5">
      <t>マ</t>
    </rPh>
    <phoneticPr fontId="1"/>
  </si>
  <si>
    <t>石川　聖也</t>
    <rPh sb="0" eb="2">
      <t>イシカワ</t>
    </rPh>
    <rPh sb="3" eb="5">
      <t>セイヤ</t>
    </rPh>
    <phoneticPr fontId="17"/>
  </si>
  <si>
    <t>石川　泰平</t>
    <rPh sb="0" eb="2">
      <t>イシカワ</t>
    </rPh>
    <rPh sb="3" eb="5">
      <t>タイヘイ</t>
    </rPh>
    <phoneticPr fontId="17"/>
  </si>
  <si>
    <t>石川　万葉</t>
    <rPh sb="0" eb="2">
      <t>イシカワ</t>
    </rPh>
    <rPh sb="3" eb="5">
      <t>マンヨウ</t>
    </rPh>
    <phoneticPr fontId="17"/>
  </si>
  <si>
    <t>石川　明之進</t>
    <rPh sb="0" eb="2">
      <t>イシカワ</t>
    </rPh>
    <rPh sb="3" eb="4">
      <t>メイ</t>
    </rPh>
    <rPh sb="4" eb="5">
      <t>ノ</t>
    </rPh>
    <rPh sb="5" eb="6">
      <t>スス</t>
    </rPh>
    <phoneticPr fontId="17"/>
  </si>
  <si>
    <t>石川　萌子</t>
    <rPh sb="0" eb="2">
      <t>イシカワ</t>
    </rPh>
    <rPh sb="3" eb="5">
      <t>モエコ</t>
    </rPh>
    <phoneticPr fontId="17"/>
  </si>
  <si>
    <t>石川　桃香</t>
    <rPh sb="0" eb="2">
      <t>イシカワ</t>
    </rPh>
    <rPh sb="3" eb="4">
      <t>モモ</t>
    </rPh>
    <rPh sb="4" eb="5">
      <t>カオ</t>
    </rPh>
    <phoneticPr fontId="17"/>
  </si>
  <si>
    <t>石川　滉祏</t>
    <rPh sb="0" eb="2">
      <t>イシカワ</t>
    </rPh>
    <phoneticPr fontId="17"/>
  </si>
  <si>
    <t>石黒　健太郎</t>
    <rPh sb="0" eb="2">
      <t>イシグロ</t>
    </rPh>
    <rPh sb="3" eb="6">
      <t>ケンタロウ</t>
    </rPh>
    <phoneticPr fontId="17"/>
  </si>
  <si>
    <t>石黒　博史</t>
    <rPh sb="0" eb="2">
      <t>イシグロ</t>
    </rPh>
    <rPh sb="3" eb="5">
      <t>ヒロフミ</t>
    </rPh>
    <phoneticPr fontId="2"/>
  </si>
  <si>
    <t>石黒　遼太郎</t>
    <rPh sb="0" eb="2">
      <t>イシグロ</t>
    </rPh>
    <rPh sb="3" eb="6">
      <t>リョウタロウ</t>
    </rPh>
    <phoneticPr fontId="17"/>
  </si>
  <si>
    <t>石田  和也</t>
    <rPh sb="0" eb="2">
      <t>イシダ</t>
    </rPh>
    <rPh sb="4" eb="6">
      <t>カズヤ</t>
    </rPh>
    <phoneticPr fontId="17"/>
  </si>
  <si>
    <t>石田　紗也香</t>
    <rPh sb="0" eb="2">
      <t>イシダ</t>
    </rPh>
    <rPh sb="3" eb="6">
      <t>サヤカ</t>
    </rPh>
    <phoneticPr fontId="2"/>
  </si>
  <si>
    <t>石津　一真</t>
    <rPh sb="0" eb="2">
      <t>イシヅ</t>
    </rPh>
    <rPh sb="3" eb="4">
      <t>カズ</t>
    </rPh>
    <rPh sb="4" eb="5">
      <t>マ</t>
    </rPh>
    <phoneticPr fontId="1"/>
  </si>
  <si>
    <t>石塚　くるみ</t>
    <rPh sb="0" eb="2">
      <t>イシヅカ</t>
    </rPh>
    <phoneticPr fontId="17"/>
  </si>
  <si>
    <t>石塚　漠規</t>
    <rPh sb="0" eb="2">
      <t>イシヅカ</t>
    </rPh>
    <rPh sb="3" eb="4">
      <t>バク</t>
    </rPh>
    <rPh sb="4" eb="5">
      <t>キ</t>
    </rPh>
    <phoneticPr fontId="17"/>
  </si>
  <si>
    <t>石原　勇太</t>
    <rPh sb="0" eb="2">
      <t>イシハラ</t>
    </rPh>
    <rPh sb="3" eb="5">
      <t>ユウタ</t>
    </rPh>
    <phoneticPr fontId="17"/>
  </si>
  <si>
    <t>石本　未咲</t>
    <rPh sb="0" eb="2">
      <t>イシモト</t>
    </rPh>
    <rPh sb="3" eb="5">
      <t>ミサキ</t>
    </rPh>
    <phoneticPr fontId="17"/>
  </si>
  <si>
    <t>石山　雄太</t>
    <rPh sb="0" eb="2">
      <t>イシヤマ</t>
    </rPh>
    <rPh sb="3" eb="5">
      <t>ユウタ</t>
    </rPh>
    <phoneticPr fontId="17"/>
  </si>
  <si>
    <t>伊従　慎也</t>
    <rPh sb="0" eb="2">
      <t>イジュウ</t>
    </rPh>
    <rPh sb="3" eb="5">
      <t>シンヤ</t>
    </rPh>
    <phoneticPr fontId="2"/>
  </si>
  <si>
    <t>泉田 裕紀子</t>
    <rPh sb="0" eb="2">
      <t>イズミダ</t>
    </rPh>
    <rPh sb="3" eb="4">
      <t>ユキコ</t>
    </rPh>
    <phoneticPr fontId="17"/>
  </si>
  <si>
    <t>井関　渉希</t>
    <rPh sb="0" eb="2">
      <t>イゼキ</t>
    </rPh>
    <rPh sb="3" eb="4">
      <t>ワタ</t>
    </rPh>
    <rPh sb="4" eb="5">
      <t>キ</t>
    </rPh>
    <phoneticPr fontId="2"/>
  </si>
  <si>
    <t>磯貝　祐也</t>
    <rPh sb="0" eb="2">
      <t>イソガイ</t>
    </rPh>
    <rPh sb="3" eb="5">
      <t>ユウヤ</t>
    </rPh>
    <phoneticPr fontId="17"/>
  </si>
  <si>
    <t>五十川　哲郎</t>
    <rPh sb="0" eb="3">
      <t>イソガワ</t>
    </rPh>
    <rPh sb="4" eb="6">
      <t>テツロウ</t>
    </rPh>
    <phoneticPr fontId="2"/>
  </si>
  <si>
    <t>磯部　颯一郎</t>
    <rPh sb="0" eb="2">
      <t>イソベ</t>
    </rPh>
    <rPh sb="3" eb="4">
      <t>ソウ</t>
    </rPh>
    <rPh sb="4" eb="6">
      <t>イチロウ</t>
    </rPh>
    <phoneticPr fontId="2"/>
  </si>
  <si>
    <t>磯部　凌太</t>
    <rPh sb="0" eb="2">
      <t>イソベ</t>
    </rPh>
    <rPh sb="3" eb="4">
      <t>リョウ</t>
    </rPh>
    <rPh sb="4" eb="5">
      <t>タ</t>
    </rPh>
    <phoneticPr fontId="9"/>
  </si>
  <si>
    <t>磯谷　虹介</t>
    <rPh sb="0" eb="2">
      <t>イソヤ</t>
    </rPh>
    <rPh sb="3" eb="4">
      <t>ニジ</t>
    </rPh>
    <rPh sb="4" eb="5">
      <t>スケ</t>
    </rPh>
    <phoneticPr fontId="2"/>
  </si>
  <si>
    <t>入田　涼平</t>
    <rPh sb="0" eb="1">
      <t>イ</t>
    </rPh>
    <rPh sb="1" eb="2">
      <t>タ</t>
    </rPh>
    <rPh sb="3" eb="4">
      <t>リョウ</t>
    </rPh>
    <rPh sb="4" eb="5">
      <t>ヘイ</t>
    </rPh>
    <phoneticPr fontId="17"/>
  </si>
  <si>
    <t>市川　　葵</t>
    <rPh sb="0" eb="2">
      <t>イチカワ</t>
    </rPh>
    <rPh sb="4" eb="5">
      <t>アオイ</t>
    </rPh>
    <phoneticPr fontId="17"/>
  </si>
  <si>
    <t>市川  友里恵</t>
    <rPh sb="0" eb="2">
      <t>イチカワ</t>
    </rPh>
    <rPh sb="4" eb="5">
      <t>トモ</t>
    </rPh>
    <rPh sb="5" eb="6">
      <t>サト</t>
    </rPh>
    <rPh sb="6" eb="7">
      <t>メグミ</t>
    </rPh>
    <phoneticPr fontId="17"/>
  </si>
  <si>
    <t>市川　彩乃</t>
    <rPh sb="0" eb="2">
      <t>イチカワ</t>
    </rPh>
    <rPh sb="3" eb="4">
      <t>アヤ</t>
    </rPh>
    <rPh sb="4" eb="5">
      <t>ノ</t>
    </rPh>
    <phoneticPr fontId="17"/>
  </si>
  <si>
    <t>市川　聖香</t>
    <rPh sb="0" eb="2">
      <t>イチカワ</t>
    </rPh>
    <rPh sb="3" eb="5">
      <t>キヨカ</t>
    </rPh>
    <phoneticPr fontId="17"/>
  </si>
  <si>
    <t>市川　大地</t>
    <rPh sb="0" eb="2">
      <t>イチカワ</t>
    </rPh>
    <rPh sb="3" eb="5">
      <t>ダイチ</t>
    </rPh>
    <phoneticPr fontId="17"/>
  </si>
  <si>
    <t>市川　真美</t>
    <rPh sb="0" eb="2">
      <t>イチカワ</t>
    </rPh>
    <rPh sb="3" eb="5">
      <t>マミ</t>
    </rPh>
    <phoneticPr fontId="17"/>
  </si>
  <si>
    <t>市川　玲奈</t>
    <rPh sb="0" eb="2">
      <t>イチカワ</t>
    </rPh>
    <rPh sb="3" eb="5">
      <t>レイナ</t>
    </rPh>
    <phoneticPr fontId="2"/>
  </si>
  <si>
    <t>市田　陸</t>
    <rPh sb="0" eb="1">
      <t>イチ</t>
    </rPh>
    <rPh sb="1" eb="2">
      <t>タ</t>
    </rPh>
    <rPh sb="3" eb="4">
      <t>リク</t>
    </rPh>
    <phoneticPr fontId="17"/>
  </si>
  <si>
    <t>一之瀬　優香</t>
    <rPh sb="0" eb="3">
      <t>イチノセ</t>
    </rPh>
    <rPh sb="4" eb="6">
      <t>ユウカ</t>
    </rPh>
    <phoneticPr fontId="17"/>
  </si>
  <si>
    <t>一寸木　遥子</t>
    <rPh sb="0" eb="2">
      <t>イッスン</t>
    </rPh>
    <rPh sb="2" eb="3">
      <t>キ</t>
    </rPh>
    <rPh sb="4" eb="5">
      <t>ハル</t>
    </rPh>
    <rPh sb="5" eb="6">
      <t>コ</t>
    </rPh>
    <phoneticPr fontId="17"/>
  </si>
  <si>
    <t>伊藤　宇宙</t>
    <rPh sb="0" eb="2">
      <t>イトウ</t>
    </rPh>
    <rPh sb="3" eb="5">
      <t>ウチュウ</t>
    </rPh>
    <phoneticPr fontId="17"/>
  </si>
  <si>
    <t>伊藤　直哉</t>
    <rPh sb="0" eb="2">
      <t>イトウ</t>
    </rPh>
    <rPh sb="3" eb="5">
      <t>ナオヤ</t>
    </rPh>
    <phoneticPr fontId="2"/>
  </si>
  <si>
    <t>伊東　寛泰</t>
    <rPh sb="0" eb="2">
      <t>イトウ</t>
    </rPh>
    <rPh sb="3" eb="5">
      <t>ヒロヤス</t>
    </rPh>
    <phoneticPr fontId="0"/>
  </si>
  <si>
    <t>稲毛  香奈</t>
    <rPh sb="0" eb="2">
      <t>イナゲ</t>
    </rPh>
    <rPh sb="4" eb="6">
      <t>カナ</t>
    </rPh>
    <phoneticPr fontId="17"/>
  </si>
  <si>
    <t>稲子　彩加</t>
    <rPh sb="0" eb="2">
      <t>イナゴ</t>
    </rPh>
    <rPh sb="3" eb="4">
      <t>アヤ</t>
    </rPh>
    <rPh sb="4" eb="5">
      <t>カ</t>
    </rPh>
    <phoneticPr fontId="17"/>
  </si>
  <si>
    <t>稲本　梨乃</t>
    <rPh sb="0" eb="2">
      <t>イナモト</t>
    </rPh>
    <rPh sb="3" eb="5">
      <t>リノ</t>
    </rPh>
    <phoneticPr fontId="2"/>
  </si>
  <si>
    <t>猪井　夢人</t>
    <rPh sb="0" eb="2">
      <t>イノイ</t>
    </rPh>
    <rPh sb="3" eb="4">
      <t>ユメ</t>
    </rPh>
    <rPh sb="4" eb="5">
      <t>ヒト</t>
    </rPh>
    <phoneticPr fontId="17"/>
  </si>
  <si>
    <t>井上  椋堅</t>
    <rPh sb="0" eb="2">
      <t>イノウエ</t>
    </rPh>
    <rPh sb="4" eb="5">
      <t>リョウ</t>
    </rPh>
    <rPh sb="5" eb="6">
      <t>ケン</t>
    </rPh>
    <phoneticPr fontId="17"/>
  </si>
  <si>
    <t>井上　明日翔</t>
    <rPh sb="0" eb="2">
      <t>イノウエ</t>
    </rPh>
    <rPh sb="3" eb="5">
      <t>アシタ</t>
    </rPh>
    <rPh sb="5" eb="6">
      <t>ショウ</t>
    </rPh>
    <phoneticPr fontId="17"/>
  </si>
  <si>
    <t>井上　一真</t>
    <rPh sb="0" eb="2">
      <t>イノウエ</t>
    </rPh>
    <rPh sb="3" eb="4">
      <t>イチ</t>
    </rPh>
    <rPh sb="4" eb="5">
      <t>シン</t>
    </rPh>
    <phoneticPr fontId="17"/>
  </si>
  <si>
    <t>井上　颯斗</t>
    <rPh sb="0" eb="2">
      <t>イノウエ</t>
    </rPh>
    <rPh sb="3" eb="4">
      <t>ソウ</t>
    </rPh>
    <rPh sb="4" eb="5">
      <t>ハカル</t>
    </rPh>
    <phoneticPr fontId="17"/>
  </si>
  <si>
    <t>井上　岳流</t>
    <rPh sb="0" eb="2">
      <t>イノウエ</t>
    </rPh>
    <rPh sb="3" eb="4">
      <t>タケ</t>
    </rPh>
    <rPh sb="4" eb="5">
      <t>ル</t>
    </rPh>
    <phoneticPr fontId="17"/>
  </si>
  <si>
    <t>井上　直士</t>
    <rPh sb="0" eb="2">
      <t>イノウエ</t>
    </rPh>
    <rPh sb="3" eb="5">
      <t>ナオシ</t>
    </rPh>
    <phoneticPr fontId="17"/>
  </si>
  <si>
    <t>井上 裕翔</t>
    <rPh sb="0" eb="2">
      <t>イノウエ</t>
    </rPh>
    <rPh sb="3" eb="4">
      <t>ユウ</t>
    </rPh>
    <rPh sb="4" eb="5">
      <t>ショウ</t>
    </rPh>
    <phoneticPr fontId="17"/>
  </si>
  <si>
    <t>猪俣　昇吾</t>
    <rPh sb="0" eb="2">
      <t>イノマタ</t>
    </rPh>
    <rPh sb="3" eb="4">
      <t>ノボ</t>
    </rPh>
    <rPh sb="4" eb="5">
      <t>ゴ</t>
    </rPh>
    <phoneticPr fontId="2"/>
  </si>
  <si>
    <t>庵原　夏帆</t>
    <rPh sb="0" eb="2">
      <t>イハラ</t>
    </rPh>
    <rPh sb="3" eb="4">
      <t>ナツ</t>
    </rPh>
    <rPh sb="4" eb="5">
      <t>ホ</t>
    </rPh>
    <phoneticPr fontId="17"/>
  </si>
  <si>
    <t>指宿　朱音</t>
    <rPh sb="0" eb="2">
      <t>イブスキ</t>
    </rPh>
    <rPh sb="3" eb="4">
      <t>シュ</t>
    </rPh>
    <rPh sb="4" eb="5">
      <t>オト</t>
    </rPh>
    <phoneticPr fontId="17"/>
  </si>
  <si>
    <t>今井　心太</t>
    <rPh sb="0" eb="1">
      <t>イマ</t>
    </rPh>
    <rPh sb="1" eb="2">
      <t>イ</t>
    </rPh>
    <rPh sb="3" eb="4">
      <t>シン</t>
    </rPh>
    <rPh sb="4" eb="5">
      <t>タ</t>
    </rPh>
    <phoneticPr fontId="17"/>
  </si>
  <si>
    <t>今井　泰輔</t>
    <rPh sb="0" eb="2">
      <t>イマイ</t>
    </rPh>
    <rPh sb="3" eb="5">
      <t>タイスケ</t>
    </rPh>
    <phoneticPr fontId="17"/>
  </si>
  <si>
    <t>今井　隼人</t>
    <rPh sb="0" eb="2">
      <t>イマイ</t>
    </rPh>
    <rPh sb="3" eb="5">
      <t>ハヤト</t>
    </rPh>
    <phoneticPr fontId="2"/>
  </si>
  <si>
    <t>今井　美里</t>
    <rPh sb="0" eb="1">
      <t>イマ</t>
    </rPh>
    <rPh sb="1" eb="2">
      <t>イ</t>
    </rPh>
    <rPh sb="3" eb="5">
      <t>ミサト</t>
    </rPh>
    <phoneticPr fontId="17"/>
  </si>
  <si>
    <t>今井　未来</t>
    <rPh sb="0" eb="2">
      <t>イマイ</t>
    </rPh>
    <rPh sb="3" eb="5">
      <t>ミライ</t>
    </rPh>
    <phoneticPr fontId="2"/>
  </si>
  <si>
    <t>今井　崇人</t>
    <rPh sb="0" eb="2">
      <t>イマイ</t>
    </rPh>
    <rPh sb="3" eb="5">
      <t>ムネヒト</t>
    </rPh>
    <phoneticPr fontId="2"/>
  </si>
  <si>
    <t>今泉　星斗</t>
    <rPh sb="0" eb="2">
      <t>イマイズミ</t>
    </rPh>
    <rPh sb="3" eb="4">
      <t>ホシ</t>
    </rPh>
    <rPh sb="4" eb="5">
      <t>ト</t>
    </rPh>
    <phoneticPr fontId="1"/>
  </si>
  <si>
    <t>今川　峻一朗</t>
    <rPh sb="0" eb="2">
      <t>イマガワ</t>
    </rPh>
    <rPh sb="3" eb="4">
      <t>シュン</t>
    </rPh>
    <rPh sb="4" eb="6">
      <t>イチロウ</t>
    </rPh>
    <phoneticPr fontId="2"/>
  </si>
  <si>
    <t>今田　沙希</t>
    <rPh sb="0" eb="2">
      <t>イマダ</t>
    </rPh>
    <rPh sb="3" eb="5">
      <t>サキ</t>
    </rPh>
    <phoneticPr fontId="17"/>
  </si>
  <si>
    <t>伊與田　和希</t>
    <rPh sb="0" eb="3">
      <t>イヨダ</t>
    </rPh>
    <rPh sb="4" eb="6">
      <t>カズキ</t>
    </rPh>
    <phoneticPr fontId="17"/>
  </si>
  <si>
    <t>祝田　祐奎</t>
    <rPh sb="0" eb="2">
      <t>イワイダ</t>
    </rPh>
    <rPh sb="3" eb="4">
      <t>ユウ</t>
    </rPh>
    <rPh sb="4" eb="5">
      <t>ケイ</t>
    </rPh>
    <phoneticPr fontId="6"/>
  </si>
  <si>
    <t>岩崎　楓</t>
    <rPh sb="0" eb="2">
      <t>イワサキ</t>
    </rPh>
    <rPh sb="3" eb="4">
      <t>カエデ</t>
    </rPh>
    <phoneticPr fontId="6"/>
  </si>
  <si>
    <t>岩崎　玲実</t>
    <rPh sb="0" eb="2">
      <t>イワサキ</t>
    </rPh>
    <rPh sb="3" eb="5">
      <t>レイミ</t>
    </rPh>
    <phoneticPr fontId="2"/>
  </si>
  <si>
    <t>岩田　奈穂</t>
    <rPh sb="0" eb="2">
      <t>イワタ</t>
    </rPh>
    <rPh sb="3" eb="5">
      <t>ナホ</t>
    </rPh>
    <phoneticPr fontId="2"/>
  </si>
  <si>
    <t>岩田　竜平</t>
    <rPh sb="0" eb="2">
      <t>イワダ</t>
    </rPh>
    <rPh sb="3" eb="5">
      <t>リュウヘイ</t>
    </rPh>
    <phoneticPr fontId="17"/>
  </si>
  <si>
    <t>岩谷  真吾</t>
    <rPh sb="0" eb="1">
      <t>イワ</t>
    </rPh>
    <rPh sb="1" eb="2">
      <t>タニ</t>
    </rPh>
    <rPh sb="4" eb="6">
      <t>シンゴ</t>
    </rPh>
    <phoneticPr fontId="17"/>
  </si>
  <si>
    <t>岩波　亜紗希</t>
    <rPh sb="0" eb="2">
      <t>イワナミ</t>
    </rPh>
    <rPh sb="3" eb="4">
      <t>ア</t>
    </rPh>
    <rPh sb="4" eb="5">
      <t>サ</t>
    </rPh>
    <rPh sb="5" eb="6">
      <t>マレ</t>
    </rPh>
    <phoneticPr fontId="17"/>
  </si>
  <si>
    <t>岩本　彩香</t>
    <rPh sb="0" eb="2">
      <t>イワモト</t>
    </rPh>
    <rPh sb="3" eb="4">
      <t>サイ</t>
    </rPh>
    <rPh sb="4" eb="5">
      <t>カ</t>
    </rPh>
    <phoneticPr fontId="17"/>
  </si>
  <si>
    <t>植田  裕香</t>
    <rPh sb="0" eb="2">
      <t>ウエダ</t>
    </rPh>
    <rPh sb="4" eb="5">
      <t>ユウ</t>
    </rPh>
    <rPh sb="5" eb="6">
      <t>カ</t>
    </rPh>
    <phoneticPr fontId="17"/>
  </si>
  <si>
    <t>上原　ひかる</t>
    <rPh sb="0" eb="2">
      <t>ウエハラ</t>
    </rPh>
    <phoneticPr fontId="17"/>
  </si>
  <si>
    <t>上原　美朱</t>
    <rPh sb="0" eb="2">
      <t>ウエハラ</t>
    </rPh>
    <rPh sb="3" eb="4">
      <t>ビ</t>
    </rPh>
    <rPh sb="4" eb="5">
      <t>シュ</t>
    </rPh>
    <phoneticPr fontId="17"/>
  </si>
  <si>
    <t>植松　陸斗</t>
    <rPh sb="0" eb="2">
      <t>ウエマツ</t>
    </rPh>
    <rPh sb="3" eb="4">
      <t>リク</t>
    </rPh>
    <rPh sb="4" eb="5">
      <t>ト</t>
    </rPh>
    <phoneticPr fontId="2"/>
  </si>
  <si>
    <t>上山　達也</t>
    <rPh sb="0" eb="2">
      <t>ウエヤマ</t>
    </rPh>
    <rPh sb="3" eb="5">
      <t>タツヤ</t>
    </rPh>
    <phoneticPr fontId="2"/>
  </si>
  <si>
    <t>内田　結菜</t>
    <rPh sb="0" eb="2">
      <t>ウチダ</t>
    </rPh>
    <rPh sb="3" eb="4">
      <t>ケツ</t>
    </rPh>
    <rPh sb="4" eb="5">
      <t>ナ</t>
    </rPh>
    <phoneticPr fontId="17"/>
  </si>
  <si>
    <t>内田　舞</t>
    <rPh sb="0" eb="2">
      <t>ウチダ</t>
    </rPh>
    <rPh sb="3" eb="4">
      <t>マイ</t>
    </rPh>
    <phoneticPr fontId="17"/>
  </si>
  <si>
    <t>内田　力</t>
    <rPh sb="0" eb="2">
      <t>ウチダ</t>
    </rPh>
    <rPh sb="3" eb="4">
      <t>リキ</t>
    </rPh>
    <phoneticPr fontId="6"/>
  </si>
  <si>
    <t>内野  恵輔</t>
    <rPh sb="0" eb="2">
      <t>ウチノ</t>
    </rPh>
    <rPh sb="4" eb="5">
      <t>メグミ</t>
    </rPh>
    <rPh sb="5" eb="6">
      <t>スケ</t>
    </rPh>
    <phoneticPr fontId="17"/>
  </si>
  <si>
    <t>内野  陽二郎</t>
    <rPh sb="0" eb="2">
      <t>ウチノ</t>
    </rPh>
    <rPh sb="4" eb="5">
      <t>ヨウ</t>
    </rPh>
    <rPh sb="5" eb="7">
      <t>ジロウ</t>
    </rPh>
    <phoneticPr fontId="17"/>
  </si>
  <si>
    <t>内山　華澄</t>
    <rPh sb="0" eb="2">
      <t>ウチヤマ</t>
    </rPh>
    <rPh sb="3" eb="4">
      <t>カ</t>
    </rPh>
    <rPh sb="4" eb="5">
      <t>スミ</t>
    </rPh>
    <phoneticPr fontId="17"/>
  </si>
  <si>
    <t>内山　萌</t>
    <rPh sb="0" eb="2">
      <t>ウチヤマ</t>
    </rPh>
    <rPh sb="3" eb="4">
      <t>モエ</t>
    </rPh>
    <phoneticPr fontId="17"/>
  </si>
  <si>
    <t>梅津　彩</t>
    <rPh sb="0" eb="2">
      <t>ウメツ</t>
    </rPh>
    <rPh sb="3" eb="4">
      <t>アヤ</t>
    </rPh>
    <phoneticPr fontId="17"/>
  </si>
  <si>
    <t>梅津　行央</t>
    <rPh sb="0" eb="1">
      <t>ウメ</t>
    </rPh>
    <rPh sb="1" eb="2">
      <t>ツ</t>
    </rPh>
    <rPh sb="3" eb="4">
      <t>ユ</t>
    </rPh>
    <rPh sb="4" eb="5">
      <t>オウ</t>
    </rPh>
    <phoneticPr fontId="2"/>
  </si>
  <si>
    <t>梅原　清香</t>
    <rPh sb="0" eb="2">
      <t>ウメハラ</t>
    </rPh>
    <rPh sb="3" eb="5">
      <t>キヨカ</t>
    </rPh>
    <phoneticPr fontId="17"/>
  </si>
  <si>
    <t>梅原　尚也</t>
    <rPh sb="0" eb="2">
      <t>ウメハラ</t>
    </rPh>
    <rPh sb="3" eb="5">
      <t>ナオヤ</t>
    </rPh>
    <phoneticPr fontId="17"/>
  </si>
  <si>
    <t>梅原　遥</t>
    <rPh sb="0" eb="2">
      <t>うめはら</t>
    </rPh>
    <rPh sb="3" eb="4">
      <t>はるか</t>
    </rPh>
    <phoneticPr fontId="18" type="Hiragana" alignment="distributed"/>
  </si>
  <si>
    <t>梅原　三奈代</t>
    <rPh sb="0" eb="2">
      <t>うめばら</t>
    </rPh>
    <rPh sb="3" eb="4">
      <t>み</t>
    </rPh>
    <rPh sb="4" eb="5">
      <t>な</t>
    </rPh>
    <rPh sb="5" eb="6">
      <t>よ</t>
    </rPh>
    <phoneticPr fontId="18" type="Hiragana" alignment="distributed"/>
  </si>
  <si>
    <t>浦　翔太</t>
    <rPh sb="0" eb="1">
      <t>ウラ</t>
    </rPh>
    <rPh sb="2" eb="4">
      <t>ショウタ</t>
    </rPh>
    <phoneticPr fontId="17"/>
  </si>
  <si>
    <t>浦川　ひかり</t>
    <rPh sb="0" eb="2">
      <t>ウラカワ</t>
    </rPh>
    <phoneticPr fontId="17"/>
  </si>
  <si>
    <t>卜部　佑貴</t>
    <rPh sb="0" eb="2">
      <t>ウラベ</t>
    </rPh>
    <rPh sb="3" eb="4">
      <t>ユウ</t>
    </rPh>
    <rPh sb="4" eb="5">
      <t>キ</t>
    </rPh>
    <phoneticPr fontId="2"/>
  </si>
  <si>
    <t>江口　和也</t>
    <rPh sb="0" eb="2">
      <t>エグチ</t>
    </rPh>
    <rPh sb="3" eb="5">
      <t>カズヤ</t>
    </rPh>
    <phoneticPr fontId="17"/>
  </si>
  <si>
    <t>江崎　紫乃</t>
    <rPh sb="0" eb="2">
      <t>エザキ</t>
    </rPh>
    <rPh sb="3" eb="4">
      <t>ムラサキ</t>
    </rPh>
    <rPh sb="4" eb="5">
      <t>ノ</t>
    </rPh>
    <phoneticPr fontId="17"/>
  </si>
  <si>
    <t>榎　祐耶</t>
    <rPh sb="0" eb="1">
      <t>エノキ</t>
    </rPh>
    <rPh sb="2" eb="3">
      <t>ユウ</t>
    </rPh>
    <rPh sb="3" eb="4">
      <t>ヤ</t>
    </rPh>
    <phoneticPr fontId="17"/>
  </si>
  <si>
    <t>榎本  泰基</t>
    <rPh sb="0" eb="2">
      <t>エノモト</t>
    </rPh>
    <rPh sb="4" eb="5">
      <t>タイ</t>
    </rPh>
    <rPh sb="5" eb="6">
      <t>モト</t>
    </rPh>
    <phoneticPr fontId="17"/>
  </si>
  <si>
    <t>榎本　詩恵利</t>
    <rPh sb="0" eb="2">
      <t>エノモト</t>
    </rPh>
    <rPh sb="3" eb="4">
      <t>シ</t>
    </rPh>
    <rPh sb="4" eb="5">
      <t>メグ</t>
    </rPh>
    <rPh sb="5" eb="6">
      <t>リ</t>
    </rPh>
    <phoneticPr fontId="2"/>
  </si>
  <si>
    <t>榎本　拓未</t>
    <rPh sb="0" eb="2">
      <t>エノモト</t>
    </rPh>
    <rPh sb="3" eb="5">
      <t>タクミ</t>
    </rPh>
    <phoneticPr fontId="17"/>
  </si>
  <si>
    <t>榎本　七海</t>
    <rPh sb="0" eb="2">
      <t>エノモト</t>
    </rPh>
    <rPh sb="3" eb="4">
      <t>ナナ</t>
    </rPh>
    <rPh sb="4" eb="5">
      <t>ウミ</t>
    </rPh>
    <phoneticPr fontId="2"/>
  </si>
  <si>
    <t>榎本　雄輔</t>
    <rPh sb="0" eb="2">
      <t>エノモト</t>
    </rPh>
    <rPh sb="3" eb="5">
      <t>ユウスケ</t>
    </rPh>
    <phoneticPr fontId="17"/>
  </si>
  <si>
    <t>海老澤　龍也</t>
    <rPh sb="0" eb="3">
      <t>エビサワ</t>
    </rPh>
    <rPh sb="4" eb="6">
      <t>タツヤ</t>
    </rPh>
    <phoneticPr fontId="17"/>
  </si>
  <si>
    <t>男</t>
    <rPh sb="0" eb="1">
      <t>オトコ</t>
    </rPh>
    <phoneticPr fontId="17"/>
  </si>
  <si>
    <t>女</t>
    <rPh sb="0" eb="1">
      <t>ジョ</t>
    </rPh>
    <phoneticPr fontId="17"/>
  </si>
  <si>
    <t>女</t>
    <rPh sb="0" eb="1">
      <t>オンナ</t>
    </rPh>
    <phoneticPr fontId="17"/>
  </si>
  <si>
    <t>女</t>
  </si>
  <si>
    <t>男</t>
  </si>
  <si>
    <t>男</t>
    <rPh sb="0" eb="1">
      <t>オトコ</t>
    </rPh>
    <phoneticPr fontId="9"/>
  </si>
  <si>
    <t>男</t>
    <rPh sb="0" eb="1">
      <t>オトコ</t>
    </rPh>
    <phoneticPr fontId="5"/>
  </si>
  <si>
    <t>男</t>
    <rPh sb="0" eb="1">
      <t>ダン</t>
    </rPh>
    <phoneticPr fontId="17"/>
  </si>
  <si>
    <t>アイダ　ミカ</t>
  </si>
  <si>
    <t>アイハラ  シュウイチロウ</t>
  </si>
  <si>
    <t>アイハラ　カナ</t>
  </si>
  <si>
    <t>アイハラ　カナコ</t>
  </si>
  <si>
    <t>アイハラ　カレン</t>
  </si>
  <si>
    <t>アイハラ　メグリカ</t>
  </si>
  <si>
    <t>アイハラ　リュウセイ</t>
  </si>
  <si>
    <t>アオキ　アヤリ</t>
  </si>
  <si>
    <t>アオキ　サ智子</t>
  </si>
  <si>
    <t>アオキ　シャナリ</t>
  </si>
  <si>
    <t>アオキ　タクミ</t>
  </si>
  <si>
    <t>アオキ　トモヒロ</t>
  </si>
  <si>
    <t>アオキ　トモユウ</t>
  </si>
  <si>
    <t>アオキ　ヒロシカガヤ</t>
  </si>
  <si>
    <t>アオキ　ヒロニン</t>
  </si>
  <si>
    <t>アオキ　ヒロム</t>
  </si>
  <si>
    <t>アオキ　フミ</t>
  </si>
  <si>
    <t>アオキ　ミキ</t>
  </si>
  <si>
    <t>アオキ　ヨシギ</t>
  </si>
  <si>
    <t>アオノ　セイキ</t>
  </si>
  <si>
    <t>アカイシ  ヨウダイ</t>
  </si>
  <si>
    <t>アカサカ　ユウタロウ</t>
  </si>
  <si>
    <t>アカサカ　ヨタカ</t>
  </si>
  <si>
    <t>アカマツ　ナホ</t>
  </si>
  <si>
    <t>アキサワ　リョウタ</t>
  </si>
  <si>
    <t>アキシゲ  ツカサ</t>
  </si>
  <si>
    <t>アキヤマ  シノブ</t>
  </si>
  <si>
    <t>アキヤマ　ゲンタ</t>
  </si>
  <si>
    <t>アキヤマ　コウヘイ</t>
  </si>
  <si>
    <t>アキヤマ　シンノスケ</t>
  </si>
  <si>
    <t>アキヤマ　ダイスケ</t>
  </si>
  <si>
    <t>アキヤマ　ユウスケ</t>
  </si>
  <si>
    <t>アサクラ　コウキ</t>
  </si>
  <si>
    <t>アサクラ　ヒロキ</t>
  </si>
  <si>
    <t>アサクラ　リョウ</t>
  </si>
  <si>
    <t>アサヌマ　タイカン</t>
  </si>
  <si>
    <t>アシカワ　モモカ</t>
  </si>
  <si>
    <t>アダチ　ユウスケ</t>
  </si>
  <si>
    <t>アダチ　リュウユウ</t>
  </si>
  <si>
    <t>アナン　アケネ</t>
  </si>
  <si>
    <t>アベ　ショウウマ　</t>
  </si>
  <si>
    <t>アベ　タク</t>
  </si>
  <si>
    <t>アベ　ナギサ</t>
  </si>
  <si>
    <t>アベ　ワ</t>
  </si>
  <si>
    <t>アマガイ　メセイ</t>
  </si>
  <si>
    <t>アマノ　ユウキ</t>
  </si>
  <si>
    <t>アマノユウタ</t>
  </si>
  <si>
    <t>アマヤ　ミユ</t>
  </si>
  <si>
    <t>アマリ　キョウキ</t>
  </si>
  <si>
    <t>アメミヤ　ヨシエ</t>
  </si>
  <si>
    <t>アヤベ　ジュキ</t>
  </si>
  <si>
    <t>アヤベ　ハヤト</t>
  </si>
  <si>
    <t>アライ　カイ</t>
  </si>
  <si>
    <t>アライ　ガイ</t>
  </si>
  <si>
    <t>アライ　ショウコ</t>
  </si>
  <si>
    <t>アライ　マワタル</t>
  </si>
  <si>
    <t>アラエ　トシカズ</t>
  </si>
  <si>
    <t>アラエトモリコ</t>
  </si>
  <si>
    <t>アラキ　ミカエ</t>
  </si>
  <si>
    <t>アラキ　リョウ</t>
  </si>
  <si>
    <t>アリサカ　リエ</t>
  </si>
  <si>
    <t>アンドウ　ショウゴ</t>
  </si>
  <si>
    <t>アンドウ　タクミヤ</t>
  </si>
  <si>
    <t>アンドウ　チナツ</t>
  </si>
  <si>
    <t>アンドウ　モエ</t>
  </si>
  <si>
    <t>アンドウ　ライム</t>
  </si>
  <si>
    <t>イイオ　チョクイ</t>
  </si>
  <si>
    <t>イイジマ　カエデヤ</t>
  </si>
  <si>
    <t>イイダ  ユウヤ</t>
  </si>
  <si>
    <t>イイダ　コウスケ</t>
  </si>
  <si>
    <t>イイヤマ  ダイジロウ</t>
  </si>
  <si>
    <t>イイヤマ　キョウミツル</t>
  </si>
  <si>
    <t>イイヤマ　ナツホ</t>
  </si>
  <si>
    <t>イクシマ　ユルミナミ</t>
  </si>
  <si>
    <t>イケガミ　コウテン</t>
  </si>
  <si>
    <t>イケダ　ナミ</t>
  </si>
  <si>
    <t>イケモト　コウタアキラ</t>
  </si>
  <si>
    <t>イケヤマ　ショウタ</t>
  </si>
  <si>
    <t>イザワ　サトアヤ</t>
  </si>
  <si>
    <t>イザワ　ショウ</t>
  </si>
  <si>
    <t>イザワ　ツカサ</t>
  </si>
  <si>
    <t>イシイ　チエミ</t>
  </si>
  <si>
    <t>イシイ　ヒデミ</t>
  </si>
  <si>
    <t>イシイ　ヒヨク</t>
  </si>
  <si>
    <t>イシイ　ミヤコミ</t>
  </si>
  <si>
    <t>イシイ　ユウリカ</t>
  </si>
  <si>
    <t>イシイ　リュウタ</t>
  </si>
  <si>
    <t>イシイ　リョウショウ</t>
  </si>
  <si>
    <t>イシイ　レイオト</t>
  </si>
  <si>
    <t>イシイ　ワカバ</t>
  </si>
  <si>
    <t>イシガキ　ヨウイチ</t>
  </si>
  <si>
    <t>イシカワ　アユミ</t>
  </si>
  <si>
    <t>イシカワ　エイマ</t>
  </si>
  <si>
    <t>イシカワ　セイヤ</t>
  </si>
  <si>
    <t>イシカワ　タイヘイ</t>
  </si>
  <si>
    <t>イシカワ　メイノスス</t>
  </si>
  <si>
    <t>イシカワ　モエコ</t>
  </si>
  <si>
    <t>イシカワ　モモカオ</t>
  </si>
  <si>
    <t>イシカワ　滉祏</t>
  </si>
  <si>
    <t>イシグロ　ケンタロウ</t>
  </si>
  <si>
    <t>イシグロ　ヒロフミ</t>
  </si>
  <si>
    <t>イシグロ　リョウタロウ</t>
  </si>
  <si>
    <t>イシダ  カズヤ</t>
  </si>
  <si>
    <t>イシダ　サヤカ</t>
  </si>
  <si>
    <t>イシヅ　カズマ</t>
  </si>
  <si>
    <t>イシヅカ　クルミ</t>
  </si>
  <si>
    <t>イシヅカ　バクキ</t>
  </si>
  <si>
    <t>イシハラ　ユウタ</t>
  </si>
  <si>
    <t>イシモト　ミサキ</t>
  </si>
  <si>
    <t>イシヤマ　ユウタ</t>
  </si>
  <si>
    <t>イジュウ　シンヤ</t>
  </si>
  <si>
    <t>イズミダ ユキコ紀子</t>
  </si>
  <si>
    <t>イゼキ　ワタキ</t>
  </si>
  <si>
    <t>イソガイ　ユウヤ</t>
  </si>
  <si>
    <t>イソガワ　テツロウ</t>
  </si>
  <si>
    <t>イソベ　ソウイチロウ</t>
  </si>
  <si>
    <t>イソベ　リョウタ</t>
  </si>
  <si>
    <t>イソヤ　ニジスケ</t>
  </si>
  <si>
    <t>イタ　リョウヘイ</t>
  </si>
  <si>
    <t>イチカワ　　アオイ</t>
  </si>
  <si>
    <t>イチカワ  トモサトメグミ</t>
  </si>
  <si>
    <t>イチカワ　アヤノ</t>
  </si>
  <si>
    <t>イチカワ　キヨカ</t>
  </si>
  <si>
    <t>イチカワ　ダイチ</t>
  </si>
  <si>
    <t>イチカワ　マミ</t>
  </si>
  <si>
    <t>イチカワ　レイナ</t>
  </si>
  <si>
    <t>イチタ　リク</t>
  </si>
  <si>
    <t>イチノセ　ユウカ</t>
  </si>
  <si>
    <t>イッスンキ　ハルコ</t>
  </si>
  <si>
    <t>イトウ　ウチュウ</t>
  </si>
  <si>
    <t>イトウ　ナオヤ</t>
  </si>
  <si>
    <t>イトウ　ヒロヤス</t>
  </si>
  <si>
    <t>イナゲ  カナ</t>
  </si>
  <si>
    <t>イナゴ　アヤカ</t>
  </si>
  <si>
    <t>イナモト　リノ</t>
  </si>
  <si>
    <t>イノイ　ユメヒト</t>
  </si>
  <si>
    <t>イノウエ  リョウケン</t>
  </si>
  <si>
    <t>イノウエ　アシタショウ</t>
  </si>
  <si>
    <t>イノウエ　イチシン</t>
  </si>
  <si>
    <t>イノウエ　ソウハカル</t>
  </si>
  <si>
    <t>イノウエ　タケル</t>
  </si>
  <si>
    <t>イノウエ　ナオシ</t>
  </si>
  <si>
    <t>イノウエ ユウショウ</t>
  </si>
  <si>
    <t>イノマタ　ノボゴ</t>
  </si>
  <si>
    <t>イハラ　ナツホ</t>
  </si>
  <si>
    <t>イブスキ　シュオト</t>
  </si>
  <si>
    <t>イマイ　シンタ</t>
  </si>
  <si>
    <t>イマイ　タイスケ</t>
  </si>
  <si>
    <t>イマイ　ハヤト</t>
  </si>
  <si>
    <t>イマイ　ミサト</t>
  </si>
  <si>
    <t>イマイ　ミライ</t>
  </si>
  <si>
    <t>イマイ　ムネヒト</t>
  </si>
  <si>
    <t>イマイズミ　ホシト</t>
  </si>
  <si>
    <t>イマガワ　シュンイチロウ</t>
  </si>
  <si>
    <t>イマダ　サキ</t>
  </si>
  <si>
    <t>イヨダ　カズキ</t>
  </si>
  <si>
    <t>イワイダ　ユウケイ</t>
  </si>
  <si>
    <t>イワサキ　カエデ</t>
  </si>
  <si>
    <t>イワサキ　レイミ</t>
  </si>
  <si>
    <t>イワタ　ナホ</t>
  </si>
  <si>
    <t>イワダ　リュウヘイ</t>
  </si>
  <si>
    <t>イワタニ  シンゴ</t>
  </si>
  <si>
    <t>イワナミ　アサマレ</t>
  </si>
  <si>
    <t>イワモト　サイカ</t>
  </si>
  <si>
    <t>ウエダ  ユウカ</t>
  </si>
  <si>
    <t>ウエハラ　ヒカル</t>
  </si>
  <si>
    <t>ウエハラ　ビシュ</t>
  </si>
  <si>
    <t>ウエマツ　リクト</t>
  </si>
  <si>
    <t>ウエヤマ　タツヤ</t>
  </si>
  <si>
    <t>ウチダ　ケツナ</t>
  </si>
  <si>
    <t>ウチダ　マイ</t>
  </si>
  <si>
    <t>ウチダ　リキ</t>
  </si>
  <si>
    <t>ウチノ  メグミスケ</t>
  </si>
  <si>
    <t>ウチノ  ヨウジロウ</t>
  </si>
  <si>
    <t>ウチヤマ　カスミ</t>
  </si>
  <si>
    <t>ウチヤマ　モエ</t>
  </si>
  <si>
    <t>ウメツ　アヤ</t>
  </si>
  <si>
    <t>ウメツ　ユオウ</t>
  </si>
  <si>
    <t>ウメハラ　キヨカ</t>
  </si>
  <si>
    <t>ウメハラ　ナオヤ</t>
  </si>
  <si>
    <t>うめはら　はるか</t>
  </si>
  <si>
    <t>うめばら　みなよ</t>
  </si>
  <si>
    <t>ウラ　ショウタ</t>
  </si>
  <si>
    <t>ウラカワ　ヒカリ</t>
  </si>
  <si>
    <t>ウラベ　ユウキ</t>
  </si>
  <si>
    <t>エグチ　カズヤ</t>
  </si>
  <si>
    <t>エザキ　ムラサキノ</t>
  </si>
  <si>
    <t>エノキ　ユウヤ</t>
  </si>
  <si>
    <t>エノモト  タイモト</t>
  </si>
  <si>
    <t>エノモト　シメグリ</t>
  </si>
  <si>
    <t>エノモト　タクミ</t>
  </si>
  <si>
    <t>エノモト　ナナウミ</t>
  </si>
  <si>
    <t>エノモト　ユウスケ</t>
  </si>
  <si>
    <t>エビサワ　タツヤ</t>
  </si>
  <si>
    <t>見本用</t>
    <rPh sb="0" eb="2">
      <t>ミホン</t>
    </rPh>
    <rPh sb="2" eb="3">
      <t>ヨウ</t>
    </rPh>
    <phoneticPr fontId="2"/>
  </si>
  <si>
    <t>東山田</t>
    <rPh sb="0" eb="3">
      <t>ヒガシヤマダ</t>
    </rPh>
    <phoneticPr fontId="2"/>
  </si>
  <si>
    <t>横浜市立東山田中学校</t>
    <rPh sb="0" eb="2">
      <t>ヨコハマ</t>
    </rPh>
    <rPh sb="2" eb="4">
      <t>シリツ</t>
    </rPh>
    <rPh sb="4" eb="7">
      <t>ヒガシヤマダ</t>
    </rPh>
    <rPh sb="7" eb="10">
      <t>チュウガッコウ</t>
    </rPh>
    <phoneticPr fontId="2"/>
  </si>
  <si>
    <t>早渕</t>
    <rPh sb="0" eb="2">
      <t>ハヤブチ</t>
    </rPh>
    <phoneticPr fontId="2"/>
  </si>
  <si>
    <t>横浜市立早渕中学校</t>
    <rPh sb="0" eb="2">
      <t>ヨコハマ</t>
    </rPh>
    <rPh sb="2" eb="4">
      <t>シリツ</t>
    </rPh>
    <rPh sb="4" eb="6">
      <t>ハヤブチ</t>
    </rPh>
    <rPh sb="6" eb="9">
      <t>チュウガッコウ</t>
    </rPh>
    <phoneticPr fontId="2"/>
  </si>
  <si>
    <t>座間東</t>
    <phoneticPr fontId="2"/>
  </si>
  <si>
    <t>座間南</t>
    <phoneticPr fontId="2"/>
  </si>
  <si>
    <t>秦野本町</t>
    <phoneticPr fontId="2"/>
  </si>
  <si>
    <t>横浜市立橘中学校</t>
    <phoneticPr fontId="2"/>
  </si>
  <si>
    <t>横浜市立旭中学校</t>
    <phoneticPr fontId="2"/>
  </si>
  <si>
    <t>座間西</t>
    <phoneticPr fontId="2"/>
  </si>
  <si>
    <t>0463-21-0414</t>
    <phoneticPr fontId="2"/>
  </si>
  <si>
    <t>太洋</t>
    <rPh sb="0" eb="2">
      <t>タイヨウ</t>
    </rPh>
    <phoneticPr fontId="2"/>
  </si>
  <si>
    <t>0463-31-0479</t>
    <phoneticPr fontId="2"/>
  </si>
  <si>
    <t>0463-58-0151</t>
    <phoneticPr fontId="2"/>
  </si>
  <si>
    <t>0463-55-8131</t>
    <phoneticPr fontId="2"/>
  </si>
  <si>
    <t>箱根</t>
    <phoneticPr fontId="2"/>
  </si>
  <si>
    <t>走路員</t>
    <rPh sb="0" eb="2">
      <t>ソウロ</t>
    </rPh>
    <rPh sb="2" eb="3">
      <t>イン</t>
    </rPh>
    <phoneticPr fontId="2"/>
  </si>
  <si>
    <t>オーダー用紙</t>
    <rPh sb="4" eb="6">
      <t>ヨウシ</t>
    </rPh>
    <phoneticPr fontId="2"/>
  </si>
  <si>
    <t>監督署名</t>
    <rPh sb="0" eb="2">
      <t>カントク</t>
    </rPh>
    <rPh sb="2" eb="4">
      <t>ショメイ</t>
    </rPh>
    <phoneticPr fontId="2"/>
  </si>
  <si>
    <t>区間</t>
    <rPh sb="0" eb="2">
      <t>クカン</t>
    </rPh>
    <phoneticPr fontId="2"/>
  </si>
  <si>
    <t>川崎市立王禅寺中央中学校</t>
    <rPh sb="7" eb="9">
      <t>チュウオウ</t>
    </rPh>
    <phoneticPr fontId="2"/>
  </si>
  <si>
    <t>川崎市立はるひ野中学校</t>
    <rPh sb="7" eb="8">
      <t>ノ</t>
    </rPh>
    <phoneticPr fontId="2"/>
  </si>
  <si>
    <t>聖ステパノ</t>
    <rPh sb="0" eb="1">
      <t>セイ</t>
    </rPh>
    <phoneticPr fontId="2"/>
  </si>
  <si>
    <t>聖ステパノ学園中学校</t>
    <rPh sb="0" eb="1">
      <t>セイ</t>
    </rPh>
    <rPh sb="5" eb="7">
      <t>ガクエン</t>
    </rPh>
    <rPh sb="7" eb="10">
      <t>チュウガッコウ</t>
    </rPh>
    <phoneticPr fontId="2"/>
  </si>
  <si>
    <t>金額計</t>
    <rPh sb="0" eb="2">
      <t>キンガク</t>
    </rPh>
    <rPh sb="2" eb="3">
      <t>ケイ</t>
    </rPh>
    <phoneticPr fontId="2"/>
  </si>
  <si>
    <t>登録人数</t>
    <rPh sb="0" eb="2">
      <t>トウロク</t>
    </rPh>
    <rPh sb="2" eb="4">
      <t>ニンズウ</t>
    </rPh>
    <phoneticPr fontId="2"/>
  </si>
  <si>
    <t>駅伝番号</t>
    <rPh sb="0" eb="2">
      <t>エキデン</t>
    </rPh>
    <rPh sb="2" eb="4">
      <t>バンゴウ</t>
    </rPh>
    <phoneticPr fontId="2"/>
  </si>
  <si>
    <t>男子
人数</t>
    <rPh sb="0" eb="2">
      <t>ダンシ</t>
    </rPh>
    <rPh sb="3" eb="5">
      <t>ニンズウ</t>
    </rPh>
    <phoneticPr fontId="2"/>
  </si>
  <si>
    <t>女子
人数</t>
    <rPh sb="0" eb="2">
      <t>ジョシ</t>
    </rPh>
    <rPh sb="3" eb="5">
      <t>ニンズウ</t>
    </rPh>
    <phoneticPr fontId="2"/>
  </si>
  <si>
    <t>合計
人数</t>
    <rPh sb="0" eb="2">
      <t>ゴウケイ</t>
    </rPh>
    <rPh sb="3" eb="5">
      <t>ニンズウ</t>
    </rPh>
    <phoneticPr fontId="2"/>
  </si>
  <si>
    <t>男子
種目数</t>
    <rPh sb="0" eb="2">
      <t>ダンシ</t>
    </rPh>
    <rPh sb="3" eb="5">
      <t>シュモク</t>
    </rPh>
    <rPh sb="5" eb="6">
      <t>スウ</t>
    </rPh>
    <phoneticPr fontId="2"/>
  </si>
  <si>
    <t>女子
種目数</t>
    <rPh sb="0" eb="2">
      <t>ジョシ</t>
    </rPh>
    <rPh sb="3" eb="5">
      <t>シュモク</t>
    </rPh>
    <rPh sb="5" eb="6">
      <t>スウ</t>
    </rPh>
    <phoneticPr fontId="2"/>
  </si>
  <si>
    <t>合計
種目数</t>
    <rPh sb="0" eb="2">
      <t>ゴウケイ</t>
    </rPh>
    <rPh sb="3" eb="5">
      <t>シュモク</t>
    </rPh>
    <rPh sb="5" eb="6">
      <t>スウ</t>
    </rPh>
    <phoneticPr fontId="2"/>
  </si>
  <si>
    <t>個人
参加料</t>
    <rPh sb="0" eb="2">
      <t>コジン</t>
    </rPh>
    <rPh sb="3" eb="6">
      <t>サンカリョウ</t>
    </rPh>
    <phoneticPr fontId="2"/>
  </si>
  <si>
    <t>リレー
参加料</t>
    <rPh sb="4" eb="7">
      <t>サンカリョウ</t>
    </rPh>
    <phoneticPr fontId="2"/>
  </si>
  <si>
    <t>川崎市立川崎高等学校附属中学校</t>
    <phoneticPr fontId="2"/>
  </si>
  <si>
    <t>川崎高附属</t>
    <rPh sb="0" eb="2">
      <t>カワサキ</t>
    </rPh>
    <rPh sb="2" eb="3">
      <t>コウ</t>
    </rPh>
    <rPh sb="3" eb="5">
      <t>フゾク</t>
    </rPh>
    <phoneticPr fontId="2"/>
  </si>
  <si>
    <t>六浦</t>
    <phoneticPr fontId="2"/>
  </si>
  <si>
    <t>上郷</t>
    <phoneticPr fontId="2"/>
  </si>
  <si>
    <t>稲田</t>
    <phoneticPr fontId="2"/>
  </si>
  <si>
    <t>相陽</t>
    <phoneticPr fontId="2"/>
  </si>
  <si>
    <t>綾北</t>
    <phoneticPr fontId="2"/>
  </si>
  <si>
    <t>文命</t>
    <phoneticPr fontId="2"/>
  </si>
  <si>
    <t>相模女子大</t>
    <phoneticPr fontId="2"/>
  </si>
  <si>
    <t>西金沢</t>
    <phoneticPr fontId="2"/>
  </si>
  <si>
    <t>小山台</t>
    <phoneticPr fontId="2"/>
  </si>
  <si>
    <t>横浜市立小山台中学校</t>
    <phoneticPr fontId="2"/>
  </si>
  <si>
    <t>生田</t>
    <phoneticPr fontId="2"/>
  </si>
  <si>
    <t>川崎市立生田中学校</t>
    <phoneticPr fontId="2"/>
  </si>
  <si>
    <t>大野北</t>
    <phoneticPr fontId="2"/>
  </si>
  <si>
    <t>相模原市立大野北中学校</t>
    <phoneticPr fontId="2"/>
  </si>
  <si>
    <t>小・白山</t>
    <phoneticPr fontId="2"/>
  </si>
  <si>
    <t>小田原市立白山中学校</t>
    <phoneticPr fontId="2"/>
  </si>
  <si>
    <t>武相</t>
    <phoneticPr fontId="2"/>
  </si>
  <si>
    <t>相洋</t>
    <phoneticPr fontId="2"/>
  </si>
  <si>
    <t>篠原</t>
    <phoneticPr fontId="2"/>
  </si>
  <si>
    <t>領家</t>
    <phoneticPr fontId="2"/>
  </si>
  <si>
    <t>滝の沢</t>
    <phoneticPr fontId="2"/>
  </si>
  <si>
    <t>大野台</t>
    <phoneticPr fontId="2"/>
  </si>
  <si>
    <t>金旭</t>
    <phoneticPr fontId="2"/>
  </si>
  <si>
    <t>小・橘</t>
    <phoneticPr fontId="2"/>
  </si>
  <si>
    <t>浅野</t>
    <phoneticPr fontId="2"/>
  </si>
  <si>
    <t>樽町</t>
    <phoneticPr fontId="2"/>
  </si>
  <si>
    <t>白鳥</t>
    <phoneticPr fontId="2"/>
  </si>
  <si>
    <t>大清水</t>
    <phoneticPr fontId="2"/>
  </si>
  <si>
    <t>相武台</t>
    <phoneticPr fontId="2"/>
  </si>
  <si>
    <t>平・中原</t>
    <phoneticPr fontId="2"/>
  </si>
  <si>
    <t>城北</t>
    <phoneticPr fontId="2"/>
  </si>
  <si>
    <t>神大付属</t>
    <phoneticPr fontId="2"/>
  </si>
  <si>
    <t>あかね台</t>
    <rPh sb="3" eb="4">
      <t>ダイ</t>
    </rPh>
    <phoneticPr fontId="19"/>
  </si>
  <si>
    <t>横浜市立あかね台中学校</t>
    <rPh sb="0" eb="2">
      <t>ヨコハマ</t>
    </rPh>
    <rPh sb="2" eb="4">
      <t>シリツ</t>
    </rPh>
    <rPh sb="7" eb="8">
      <t>ダイ</t>
    </rPh>
    <rPh sb="8" eb="11">
      <t>チュウガッコウ</t>
    </rPh>
    <phoneticPr fontId="19"/>
  </si>
  <si>
    <t>川崎市立富士見中学校</t>
    <phoneticPr fontId="19"/>
  </si>
  <si>
    <t>衣笠</t>
    <phoneticPr fontId="19"/>
  </si>
  <si>
    <t>横須賀市立衣笠中学校</t>
    <phoneticPr fontId="19"/>
  </si>
  <si>
    <t>西浜</t>
    <phoneticPr fontId="19"/>
  </si>
  <si>
    <t>茅ヶ崎市立西浜中学校</t>
    <phoneticPr fontId="19"/>
  </si>
  <si>
    <t>秦野北</t>
    <phoneticPr fontId="19"/>
  </si>
  <si>
    <t>秦野市立北中学校</t>
    <phoneticPr fontId="19"/>
  </si>
  <si>
    <t>荻野</t>
    <phoneticPr fontId="19"/>
  </si>
  <si>
    <t>厚木市立荻野中学校</t>
    <phoneticPr fontId="19"/>
  </si>
  <si>
    <t>カリタス</t>
    <phoneticPr fontId="19"/>
  </si>
  <si>
    <t>すすき野</t>
    <phoneticPr fontId="2"/>
  </si>
  <si>
    <t>横浜市立すすき野中学校</t>
    <phoneticPr fontId="2"/>
  </si>
  <si>
    <t>日吉</t>
    <phoneticPr fontId="2"/>
  </si>
  <si>
    <t>川崎市立日吉中学校</t>
    <phoneticPr fontId="2"/>
  </si>
  <si>
    <t>追浜</t>
    <phoneticPr fontId="2"/>
  </si>
  <si>
    <t>横須賀市立追浜中学校</t>
    <phoneticPr fontId="2"/>
  </si>
  <si>
    <t>中島</t>
    <phoneticPr fontId="2"/>
  </si>
  <si>
    <t>茅ヶ崎市立中島中学校</t>
    <phoneticPr fontId="2"/>
  </si>
  <si>
    <t>引地台</t>
    <phoneticPr fontId="2"/>
  </si>
  <si>
    <t>大和市立引地台中学校</t>
    <phoneticPr fontId="2"/>
  </si>
  <si>
    <t>林</t>
    <phoneticPr fontId="2"/>
  </si>
  <si>
    <t>厚木市立林中学校</t>
    <phoneticPr fontId="2"/>
  </si>
  <si>
    <t>渡田</t>
    <rPh sb="1" eb="2">
      <t>ダ</t>
    </rPh>
    <phoneticPr fontId="2"/>
  </si>
  <si>
    <t>港南台一</t>
  </si>
  <si>
    <t>港南台一</t>
    <phoneticPr fontId="2"/>
  </si>
  <si>
    <t>洋光台一</t>
  </si>
  <si>
    <t>洋光台一</t>
    <phoneticPr fontId="2"/>
  </si>
  <si>
    <t>洋光台二</t>
  </si>
  <si>
    <t>洋光台二</t>
    <phoneticPr fontId="2"/>
  </si>
  <si>
    <t>柏ヶ谷</t>
  </si>
  <si>
    <t>中大附横浜</t>
    <rPh sb="0" eb="2">
      <t>チュウダイ</t>
    </rPh>
    <rPh sb="2" eb="3">
      <t>フ</t>
    </rPh>
    <rPh sb="3" eb="5">
      <t>ヨコハマ</t>
    </rPh>
    <phoneticPr fontId="2"/>
  </si>
  <si>
    <t>鶴見大付属</t>
    <rPh sb="1" eb="2">
      <t>ミ</t>
    </rPh>
    <rPh sb="2" eb="3">
      <t>ダイ</t>
    </rPh>
    <rPh sb="3" eb="5">
      <t>フゾク</t>
    </rPh>
    <phoneticPr fontId="2"/>
  </si>
  <si>
    <t>横浜</t>
  </si>
  <si>
    <t>附属横浜</t>
    <rPh sb="0" eb="2">
      <t>フゾク</t>
    </rPh>
    <phoneticPr fontId="2"/>
  </si>
  <si>
    <t>附属鎌倉</t>
    <rPh sb="0" eb="2">
      <t>フゾク</t>
    </rPh>
    <phoneticPr fontId="2"/>
  </si>
  <si>
    <t>横浜学園</t>
    <rPh sb="0" eb="2">
      <t>ヨコハマ</t>
    </rPh>
    <rPh sb="2" eb="4">
      <t>ガクエン</t>
    </rPh>
    <phoneticPr fontId="2"/>
  </si>
  <si>
    <t>橘学苑</t>
    <rPh sb="0" eb="1">
      <t>タチバナ</t>
    </rPh>
    <rPh sb="1" eb="2">
      <t>マナブ</t>
    </rPh>
    <rPh sb="2" eb="3">
      <t>ソノ</t>
    </rPh>
    <phoneticPr fontId="2"/>
  </si>
  <si>
    <t>富士見丘</t>
    <rPh sb="0" eb="3">
      <t>フジミ</t>
    </rPh>
    <rPh sb="3" eb="4">
      <t>オカ</t>
    </rPh>
    <phoneticPr fontId="2"/>
  </si>
  <si>
    <t>日大藤沢</t>
    <rPh sb="0" eb="2">
      <t>ニチダイ</t>
    </rPh>
    <rPh sb="2" eb="4">
      <t>フジサワ</t>
    </rPh>
    <phoneticPr fontId="2"/>
  </si>
  <si>
    <t>藤嶺藤沢</t>
    <rPh sb="0" eb="1">
      <t>フジ</t>
    </rPh>
    <rPh sb="1" eb="2">
      <t>ミネ</t>
    </rPh>
    <rPh sb="2" eb="4">
      <t>フジサワ</t>
    </rPh>
    <phoneticPr fontId="2"/>
  </si>
  <si>
    <t>アレセイア湘南</t>
    <rPh sb="5" eb="7">
      <t>ショウナン</t>
    </rPh>
    <phoneticPr fontId="2"/>
  </si>
  <si>
    <t>横浜市立橘中学校</t>
  </si>
  <si>
    <t>横浜市立旭中学校</t>
  </si>
  <si>
    <t>川崎市立川崎高等学校附属中学校</t>
  </si>
  <si>
    <t>座間西</t>
  </si>
  <si>
    <t>座間東</t>
  </si>
  <si>
    <t>座間南</t>
  </si>
  <si>
    <t>秦野本町</t>
  </si>
  <si>
    <t>箱根</t>
  </si>
  <si>
    <t>富士見</t>
    <phoneticPr fontId="19"/>
  </si>
  <si>
    <t>陸連
登録
番号</t>
    <rPh sb="0" eb="2">
      <t>リクレン</t>
    </rPh>
    <rPh sb="3" eb="5">
      <t>トウロク</t>
    </rPh>
    <rPh sb="6" eb="8">
      <t>バンゴウ</t>
    </rPh>
    <phoneticPr fontId="2"/>
  </si>
  <si>
    <t>富士見</t>
    <phoneticPr fontId="2"/>
  </si>
  <si>
    <t>岡本 一輝</t>
  </si>
  <si>
    <t>おかもと かずき</t>
  </si>
  <si>
    <t>有村 基祐</t>
  </si>
  <si>
    <t>ありむら きすけ</t>
  </si>
  <si>
    <t>中島 沙知絵</t>
  </si>
  <si>
    <t>なかしま さちえ</t>
  </si>
  <si>
    <t>遠山 愛菜</t>
  </si>
  <si>
    <t>とおやま あいな</t>
  </si>
  <si>
    <t>倉田 未來</t>
  </si>
  <si>
    <t>くらた みらい</t>
  </si>
  <si>
    <t>小川 広司</t>
  </si>
  <si>
    <t>おがわ こうじ</t>
  </si>
  <si>
    <t>桜井 優</t>
  </si>
  <si>
    <t>さくらい ゆう</t>
  </si>
  <si>
    <t>白井 美希</t>
  </si>
  <si>
    <t>しらい みき</t>
  </si>
  <si>
    <t>坂下 かおり</t>
  </si>
  <si>
    <t>さかした かおり</t>
  </si>
  <si>
    <t>池畑 寛</t>
  </si>
  <si>
    <t>いけはた ひろし</t>
  </si>
  <si>
    <t>星 了</t>
  </si>
  <si>
    <t>ほし りょう</t>
  </si>
  <si>
    <t>稲葉 あい</t>
  </si>
  <si>
    <t>いなば あい</t>
  </si>
  <si>
    <t>宮内 ノブヒコ</t>
  </si>
  <si>
    <t>みやうち のぶひこ</t>
  </si>
  <si>
    <t>野呂 紗季</t>
  </si>
  <si>
    <t>のろ さき</t>
  </si>
  <si>
    <t>原田 佳乃</t>
  </si>
  <si>
    <t>はらだ よしの</t>
  </si>
  <si>
    <t>笹原 勤</t>
  </si>
  <si>
    <t>ささはら つとむ</t>
  </si>
  <si>
    <t>吉沢 惇</t>
  </si>
  <si>
    <t>よしざわ じゅん</t>
  </si>
  <si>
    <t>野際 獅童</t>
  </si>
  <si>
    <t>のぎわ しどう</t>
  </si>
  <si>
    <t>長浜 慎之介</t>
  </si>
  <si>
    <t>ながはま しんのすけ</t>
  </si>
  <si>
    <t>小坂 将也</t>
  </si>
  <si>
    <t>こざか まさや</t>
  </si>
  <si>
    <t>竹内 早紀</t>
  </si>
  <si>
    <t>たけうち さき</t>
  </si>
  <si>
    <t>筒井 怜奈</t>
  </si>
  <si>
    <t>つつい れいな</t>
  </si>
  <si>
    <t>平岡 綾女</t>
  </si>
  <si>
    <t>ひらおか あやめ</t>
  </si>
  <si>
    <t>奥村 一代</t>
  </si>
  <si>
    <t>おくむら かずよ</t>
  </si>
  <si>
    <t>牧 徹平</t>
  </si>
  <si>
    <t>まき てっぺい</t>
  </si>
  <si>
    <t>古沢 芽以</t>
  </si>
  <si>
    <t>ふるさわ めい</t>
  </si>
  <si>
    <t>前田 竜次</t>
  </si>
  <si>
    <t>まえだ りゅうじ</t>
  </si>
  <si>
    <t>児島 人志</t>
  </si>
  <si>
    <t>こじま ひとし</t>
  </si>
  <si>
    <t>平田 友以乃</t>
  </si>
  <si>
    <t>ひらた ゆいの</t>
  </si>
  <si>
    <t>永島 はるみ</t>
  </si>
  <si>
    <t>ながしま はるみ</t>
  </si>
  <si>
    <t>田中 美菜</t>
  </si>
  <si>
    <t>たなか みな</t>
  </si>
  <si>
    <t>加藤 淳</t>
  </si>
  <si>
    <t>かとう あつし</t>
  </si>
  <si>
    <t>塩谷 はるか</t>
  </si>
  <si>
    <t>しおや はるか</t>
  </si>
  <si>
    <t>黒崎 竜也</t>
  </si>
  <si>
    <t>くろさき たつや</t>
  </si>
  <si>
    <t>半田 郁恵</t>
  </si>
  <si>
    <t>はんだ いくえ</t>
  </si>
  <si>
    <t>邑野 育子</t>
  </si>
  <si>
    <t>むらの いくこ</t>
  </si>
  <si>
    <t>米谷 隼士</t>
  </si>
  <si>
    <t>よねや しゅんじ</t>
  </si>
  <si>
    <t>平尾 莉緒</t>
  </si>
  <si>
    <t>ひらお りお</t>
  </si>
  <si>
    <t>飯田 長利</t>
  </si>
  <si>
    <t>いいだ ながとし</t>
  </si>
  <si>
    <t>米沢 法嗣</t>
  </si>
  <si>
    <t>よねざわ ほうし</t>
  </si>
  <si>
    <t>角谷 あさみ</t>
  </si>
  <si>
    <t>かどたに あさみ</t>
  </si>
  <si>
    <t>山田 鉄二</t>
  </si>
  <si>
    <t>やまだ てつじ</t>
  </si>
  <si>
    <t>広川 崇史</t>
  </si>
  <si>
    <t>ひろかわ たかし</t>
  </si>
  <si>
    <t>浦野 かおり</t>
  </si>
  <si>
    <t>うらの かおり</t>
  </si>
  <si>
    <t>堤 雅彦</t>
  </si>
  <si>
    <t>つつみ まさひこ</t>
  </si>
  <si>
    <t>津田 芽以</t>
  </si>
  <si>
    <t>つだ めい</t>
  </si>
  <si>
    <t>横尾 薫</t>
  </si>
  <si>
    <t>よこお かおる</t>
  </si>
  <si>
    <t>田崎 扶樹</t>
  </si>
  <si>
    <t>たざき もとき</t>
  </si>
  <si>
    <t>滝 那奈</t>
  </si>
  <si>
    <t>たき なな</t>
  </si>
  <si>
    <t>黒木 昌代</t>
  </si>
  <si>
    <t>くろき まさよ</t>
  </si>
  <si>
    <t>吉崎 郁恵</t>
  </si>
  <si>
    <t>よしざき いくえ</t>
  </si>
  <si>
    <t>三谷 さゆり</t>
  </si>
  <si>
    <t>みたに さゆり</t>
  </si>
  <si>
    <t>山城 遥</t>
  </si>
  <si>
    <t>やましろ はるか</t>
  </si>
  <si>
    <t>古川 弘也</t>
  </si>
  <si>
    <t>ふるかわ ひろなり</t>
  </si>
  <si>
    <t>奥田 春樹</t>
  </si>
  <si>
    <t>おくだ はるき</t>
  </si>
  <si>
    <t>小野寺 俊二</t>
  </si>
  <si>
    <t>おのでら しゅんじ</t>
  </si>
  <si>
    <t>鈴木 まひる</t>
  </si>
  <si>
    <t>すずき まひる</t>
  </si>
  <si>
    <t>深井 一輝</t>
  </si>
  <si>
    <t>ふかい かずき</t>
  </si>
  <si>
    <t>明石 春樹</t>
  </si>
  <si>
    <t>あかし はるき</t>
  </si>
  <si>
    <t>高橋 優</t>
  </si>
  <si>
    <t>たかはし ゆう</t>
  </si>
  <si>
    <t>豊田 憲史</t>
  </si>
  <si>
    <t>とよた のりひと</t>
  </si>
  <si>
    <t>宮崎 菜々美</t>
  </si>
  <si>
    <t>みやざき ななみ</t>
  </si>
  <si>
    <t>釈 夏希</t>
  </si>
  <si>
    <t>しゃく なつき</t>
  </si>
  <si>
    <t>関 崇史</t>
  </si>
  <si>
    <t>せき たかし</t>
  </si>
  <si>
    <t>菊池 惇</t>
  </si>
  <si>
    <t>きくち じゅん</t>
  </si>
  <si>
    <t>田島 功補</t>
  </si>
  <si>
    <t>たじま こうすけ</t>
  </si>
  <si>
    <t>長谷 あさみ</t>
  </si>
  <si>
    <t>ながや あさみ</t>
  </si>
  <si>
    <t>岡部 はるみ</t>
  </si>
  <si>
    <t>おかべ はるみ</t>
  </si>
  <si>
    <t>大坪 仁</t>
  </si>
  <si>
    <t>おおつぼ じん</t>
  </si>
  <si>
    <t>栗林 恵梨香</t>
  </si>
  <si>
    <t>くりばやし えりか</t>
  </si>
  <si>
    <t>南 隆博</t>
  </si>
  <si>
    <t>みなみ たかひろ</t>
  </si>
  <si>
    <t>大浦 さとみ</t>
  </si>
  <si>
    <t>おおうら さとみ</t>
  </si>
  <si>
    <t>内山 璃子</t>
  </si>
  <si>
    <t>うちやま りこ</t>
  </si>
  <si>
    <t>はしの 明宏</t>
  </si>
  <si>
    <t>はしの あきひろ</t>
  </si>
  <si>
    <t>竹中 長利</t>
  </si>
  <si>
    <t>たけなか ながとし</t>
  </si>
  <si>
    <t>藤野 啓介</t>
  </si>
  <si>
    <t>ふじの けいすけ</t>
  </si>
  <si>
    <t>小口 遥</t>
  </si>
  <si>
    <t>おぐち はるか</t>
  </si>
  <si>
    <t>菅 守</t>
  </si>
  <si>
    <t>すが まもる</t>
  </si>
  <si>
    <t>岩佐 哲平</t>
  </si>
  <si>
    <t>いわさ てっぺい</t>
  </si>
  <si>
    <t>神保 耕司</t>
  </si>
  <si>
    <t>じんぼ こうじ</t>
  </si>
  <si>
    <t>杉原 優</t>
  </si>
  <si>
    <t>すぎはら ゆう</t>
  </si>
  <si>
    <t>大塚 ケンイチ</t>
  </si>
  <si>
    <t>おおつか けんいち</t>
  </si>
  <si>
    <t>平賀 大</t>
  </si>
  <si>
    <t>ひらが まさる</t>
  </si>
  <si>
    <t>金丸 莉央</t>
  </si>
  <si>
    <t>かなまる りお</t>
  </si>
  <si>
    <t>武藤 彩</t>
  </si>
  <si>
    <t>むとう あや</t>
  </si>
  <si>
    <t>酒井 真一</t>
  </si>
  <si>
    <t>さかい しんいち</t>
  </si>
  <si>
    <t>牧野 夏空</t>
  </si>
  <si>
    <t>まきの そら</t>
  </si>
  <si>
    <t>松田 美月</t>
  </si>
  <si>
    <t>まつだ みづき</t>
  </si>
  <si>
    <t>細谷 大</t>
  </si>
  <si>
    <t>ほそや まさる</t>
  </si>
  <si>
    <t>広末 小百合</t>
  </si>
  <si>
    <t>ひろすえ さゆり</t>
  </si>
  <si>
    <t>金谷 光</t>
  </si>
  <si>
    <t>かなや ひかる</t>
  </si>
  <si>
    <t>寺尾 菜摘</t>
  </si>
  <si>
    <t>てらお なつみ</t>
  </si>
  <si>
    <t>水川 一</t>
  </si>
  <si>
    <t>みずかわ はじめ</t>
  </si>
  <si>
    <t>武 まひる</t>
  </si>
  <si>
    <t>たけ まひる</t>
  </si>
  <si>
    <t>大倉 光良</t>
  </si>
  <si>
    <t>おおくら てるよし</t>
  </si>
  <si>
    <t>木本 右京</t>
  </si>
  <si>
    <t>きもと うきょう</t>
  </si>
  <si>
    <t>丸田 右京</t>
  </si>
  <si>
    <t>まるた うきょう</t>
  </si>
  <si>
    <t>久保 雅彦</t>
  </si>
  <si>
    <t>くぼ まさひこ</t>
  </si>
  <si>
    <t>小田 美咲</t>
  </si>
  <si>
    <t>おだ みさき</t>
  </si>
  <si>
    <t>海音寺 綾女</t>
  </si>
  <si>
    <t>かいおんじ あやめ</t>
  </si>
  <si>
    <t>新谷 有起哉</t>
  </si>
  <si>
    <t>あらや ゆきや</t>
  </si>
  <si>
    <t>青木 浩太郎</t>
  </si>
  <si>
    <t>あおき こうたろう</t>
  </si>
  <si>
    <t>熊沢 育二</t>
  </si>
  <si>
    <t>くまさわ いくじ</t>
  </si>
  <si>
    <t>鈴木 えみ</t>
  </si>
  <si>
    <t>すずき えみ</t>
  </si>
  <si>
    <t>黒岩 礼子</t>
  </si>
  <si>
    <t>くろいわ れいこ</t>
  </si>
  <si>
    <t>関 芽以</t>
  </si>
  <si>
    <t>せき めい</t>
  </si>
  <si>
    <t>片瀬 陽子</t>
  </si>
  <si>
    <t>かたせ ようこ</t>
  </si>
  <si>
    <t>井口 宏行</t>
  </si>
  <si>
    <t>いぐち ひろゆき</t>
  </si>
  <si>
    <t>彼方 麻由子</t>
  </si>
  <si>
    <t>かなた まゆこ</t>
  </si>
  <si>
    <t>久保田 杏</t>
  </si>
  <si>
    <t>くぼた あん</t>
  </si>
  <si>
    <t>市村 有海</t>
  </si>
  <si>
    <t>いちむら あみ</t>
  </si>
  <si>
    <t>寺岡 誠治</t>
  </si>
  <si>
    <t>てらおか せいじ</t>
  </si>
  <si>
    <t>沢尻 勤</t>
  </si>
  <si>
    <t>さわじり つとむ</t>
  </si>
  <si>
    <t>北村 啓介</t>
  </si>
  <si>
    <t>きたむら けいすけ</t>
  </si>
  <si>
    <t>内田 芳正</t>
  </si>
  <si>
    <t>うちだ よしまさ</t>
  </si>
  <si>
    <t>大畑 千佳子</t>
  </si>
  <si>
    <t>おおはた ちかこ</t>
  </si>
  <si>
    <t>山上 六郎</t>
  </si>
  <si>
    <t>やまがみ ろくろう</t>
  </si>
  <si>
    <t>一青 賢治</t>
  </si>
  <si>
    <t>ひとと けんじ</t>
  </si>
  <si>
    <t>大野 充則</t>
  </si>
  <si>
    <t>おおの みつのり</t>
  </si>
  <si>
    <t>森川 禄郎</t>
  </si>
  <si>
    <t>もりかわ ろくろう</t>
  </si>
  <si>
    <t>藤森 真悠子</t>
  </si>
  <si>
    <t>ふじもり まゆこ</t>
  </si>
  <si>
    <t>山本 そら</t>
  </si>
  <si>
    <t>やまもと そら</t>
  </si>
  <si>
    <t>片平 浩太郎</t>
  </si>
  <si>
    <t>かたひら こうたろう</t>
  </si>
  <si>
    <t>岩沢 寛</t>
  </si>
  <si>
    <t>いわさわ ひろし</t>
  </si>
  <si>
    <t>滝口 恵子</t>
  </si>
  <si>
    <t>たきぐち けいこ</t>
  </si>
  <si>
    <t>深田 貴嶺</t>
  </si>
  <si>
    <t>ふかだ たかね</t>
  </si>
  <si>
    <t>山川 鉄二</t>
  </si>
  <si>
    <t>やまかわ てつじ</t>
  </si>
  <si>
    <t>出口 未來</t>
  </si>
  <si>
    <t>でぐち みらい</t>
  </si>
  <si>
    <t>松浦 れいな</t>
  </si>
  <si>
    <t>まつうら れいな</t>
  </si>
  <si>
    <t>向井 和久</t>
  </si>
  <si>
    <t>むらい かずひさ</t>
  </si>
  <si>
    <t>中本 研二</t>
  </si>
  <si>
    <t>なかもと けんじ</t>
  </si>
  <si>
    <t>高梨 秀樹</t>
  </si>
  <si>
    <t>たかなし ひでき</t>
  </si>
  <si>
    <t>林田 夏空</t>
  </si>
  <si>
    <t>はやしだ そら</t>
  </si>
  <si>
    <t>和泉 美幸</t>
  </si>
  <si>
    <t>わいずみ みゆき</t>
  </si>
  <si>
    <t>上原 克実</t>
  </si>
  <si>
    <t>うえはら かつみ</t>
  </si>
  <si>
    <t>秋元 薫</t>
  </si>
  <si>
    <t>あきもと かおる</t>
  </si>
  <si>
    <t>余 彩</t>
  </si>
  <si>
    <t>よ あや</t>
  </si>
  <si>
    <t>横山 恵美</t>
  </si>
  <si>
    <t>よこやま めぐみ</t>
  </si>
  <si>
    <t>田島 ヒカル</t>
  </si>
  <si>
    <t>たじま ひかる</t>
  </si>
  <si>
    <t>根岸 雄太</t>
  </si>
  <si>
    <t>ねぎし ゆうた</t>
  </si>
  <si>
    <t>石本 詩織</t>
  </si>
  <si>
    <t>いしもと しおり</t>
  </si>
  <si>
    <t>堀川 あさみ</t>
  </si>
  <si>
    <t>ほりかわ あさみ</t>
  </si>
  <si>
    <t>寺田 涼</t>
  </si>
  <si>
    <t>てらだ りょう</t>
  </si>
  <si>
    <t>堤 莉沙</t>
  </si>
  <si>
    <t>つつみ りさ</t>
  </si>
  <si>
    <t>山根 みゆき</t>
  </si>
  <si>
    <t>やまね みゆき</t>
  </si>
  <si>
    <t>西脇 哲平</t>
  </si>
  <si>
    <t>にしわき てっぺい</t>
  </si>
  <si>
    <t>芳賀 綾女</t>
  </si>
  <si>
    <t>はが あやめ</t>
  </si>
  <si>
    <t>玉木 しぼり</t>
  </si>
  <si>
    <t>たまき しぼり</t>
  </si>
  <si>
    <t>平井 扶樹</t>
  </si>
  <si>
    <t>ひらい もとき</t>
  </si>
  <si>
    <t>黒川 敏和</t>
  </si>
  <si>
    <t>くろかわ としかず</t>
  </si>
  <si>
    <t>馬場 丈史</t>
  </si>
  <si>
    <t>ばば たけし</t>
  </si>
  <si>
    <t>桜井 悟志</t>
  </si>
  <si>
    <t>さくらい さとし</t>
  </si>
  <si>
    <t>浅川 ヒロ</t>
  </si>
  <si>
    <t>あさかわ ひろ</t>
  </si>
  <si>
    <t>和泉 慶太</t>
  </si>
  <si>
    <t>わいずみ けいた</t>
  </si>
  <si>
    <t>吉野 友以乃</t>
  </si>
  <si>
    <t>よしの ゆいの</t>
  </si>
  <si>
    <t>雨宮 美佐子</t>
  </si>
  <si>
    <t>あまみや みさこ</t>
  </si>
  <si>
    <t>宮崎 サンタマリア</t>
  </si>
  <si>
    <t>みやざき さんたまりあ</t>
  </si>
  <si>
    <t>内山 綾女</t>
  </si>
  <si>
    <t>うちやま あやめ</t>
  </si>
  <si>
    <t>原田 桃子</t>
  </si>
  <si>
    <t>はらだ ももこ</t>
  </si>
  <si>
    <t>相原 勇太</t>
  </si>
  <si>
    <t>あいはら ゆうた</t>
  </si>
  <si>
    <t>下山 奈々</t>
  </si>
  <si>
    <t>しもやま なな</t>
  </si>
  <si>
    <t>寺尾 夏空</t>
  </si>
  <si>
    <t>てらお そら</t>
  </si>
  <si>
    <t>妹尾 マサカズ</t>
  </si>
  <si>
    <t>せお まさかず</t>
  </si>
  <si>
    <t>鹿手袋 博之</t>
  </si>
  <si>
    <t>しかてぶくろ ひろゆき</t>
  </si>
  <si>
    <t>足立 新太</t>
  </si>
  <si>
    <t>あだち あらた</t>
  </si>
  <si>
    <t>木村 貴嶺</t>
  </si>
  <si>
    <t>きむら たかね</t>
  </si>
  <si>
    <t>庄司 美優</t>
  </si>
  <si>
    <t>しょうじ みゅう</t>
  </si>
  <si>
    <t>成瀬 和之</t>
  </si>
  <si>
    <t>なるせ かずゆき</t>
  </si>
  <si>
    <t>中尾 勇太</t>
  </si>
  <si>
    <t>なかお ゆうた</t>
  </si>
  <si>
    <t>児島 ケンイチ</t>
  </si>
  <si>
    <t>こじま けんいち</t>
  </si>
  <si>
    <t>堤 ケンイチ</t>
  </si>
  <si>
    <t>つつみ けんいち</t>
  </si>
  <si>
    <t>中山 優</t>
  </si>
  <si>
    <t>なかやま ゆう</t>
  </si>
  <si>
    <t>青柳 薫</t>
  </si>
  <si>
    <t>あおやぎ かおる</t>
  </si>
  <si>
    <t>岡本 光臣</t>
  </si>
  <si>
    <t>おかもと みつおみ</t>
  </si>
  <si>
    <t>堀田 陽子</t>
  </si>
  <si>
    <t>ほった ようこ</t>
  </si>
  <si>
    <t>吉本 照生</t>
  </si>
  <si>
    <t>よしもと てるお</t>
  </si>
  <si>
    <t>桜井 獅童</t>
  </si>
  <si>
    <t>さくらい しどう</t>
  </si>
  <si>
    <t>寺本 知世</t>
  </si>
  <si>
    <t>てらもと ちせ</t>
  </si>
  <si>
    <t>沢 薫</t>
  </si>
  <si>
    <t>さわ かおる</t>
  </si>
  <si>
    <t>川辺 かおり</t>
  </si>
  <si>
    <t>かわべ かおり</t>
  </si>
  <si>
    <t>松下 薫</t>
  </si>
  <si>
    <t>まつした かおる</t>
  </si>
  <si>
    <t>井沢 綾女</t>
  </si>
  <si>
    <t>いざわ あやめ</t>
  </si>
  <si>
    <t>上杉 那奈</t>
  </si>
  <si>
    <t>うえすぎ なな</t>
  </si>
  <si>
    <t>矢作 倫子</t>
  </si>
  <si>
    <t>やはぎ のりこ</t>
  </si>
  <si>
    <t>大場 春樹</t>
  </si>
  <si>
    <t>おおば はるき</t>
  </si>
  <si>
    <t>井原 惇</t>
  </si>
  <si>
    <t>いはら じゅん</t>
  </si>
  <si>
    <t>野村 佳乃</t>
  </si>
  <si>
    <t>のむら よしの</t>
  </si>
  <si>
    <t>若松 小百合</t>
  </si>
  <si>
    <t>わかまつ さゆり</t>
  </si>
  <si>
    <t>宮沢 和久</t>
  </si>
  <si>
    <t>みやざわ かずひさ</t>
  </si>
  <si>
    <t>谷本 大</t>
  </si>
  <si>
    <t>たにもと まさる</t>
  </si>
  <si>
    <t>三橋 砂羽</t>
  </si>
  <si>
    <t>みはし さわ</t>
  </si>
  <si>
    <t>川村 龍吉</t>
  </si>
  <si>
    <t>かわむら りゅうきち</t>
  </si>
  <si>
    <t>阪本 竜也</t>
  </si>
  <si>
    <t>さかもと たつや</t>
  </si>
  <si>
    <t>池田 サンタマリア</t>
  </si>
  <si>
    <t>いけだ さんたまりあ</t>
  </si>
  <si>
    <t>毛利 薫</t>
  </si>
  <si>
    <t>もうり かおる</t>
  </si>
  <si>
    <t>井川 三郎</t>
  </si>
  <si>
    <t>いがわ さぶろう</t>
  </si>
  <si>
    <t>久野 たまき</t>
  </si>
  <si>
    <t>ひさの たまき</t>
  </si>
  <si>
    <t>菅 まさみ</t>
  </si>
  <si>
    <t>すが まさみ</t>
  </si>
  <si>
    <t>有賀 遥</t>
  </si>
  <si>
    <t>ありが はるか</t>
  </si>
  <si>
    <t>石田 結衣</t>
  </si>
  <si>
    <t>いしだ ゆい</t>
  </si>
  <si>
    <t>１００mＨ</t>
  </si>
  <si>
    <t>県中選</t>
    <rPh sb="0" eb="1">
      <t>ケン</t>
    </rPh>
    <rPh sb="1" eb="3">
      <t>チュウセン</t>
    </rPh>
    <phoneticPr fontId="2"/>
  </si>
  <si>
    <t>県選抜・県通信</t>
    <rPh sb="0" eb="1">
      <t>ケン</t>
    </rPh>
    <rPh sb="1" eb="3">
      <t>センバツ</t>
    </rPh>
    <rPh sb="4" eb="5">
      <t>ケン</t>
    </rPh>
    <rPh sb="5" eb="7">
      <t>ツウシン</t>
    </rPh>
    <phoneticPr fontId="2"/>
  </si>
  <si>
    <t>県総体</t>
    <rPh sb="0" eb="1">
      <t>ケン</t>
    </rPh>
    <rPh sb="1" eb="3">
      <t>ソウタイ</t>
    </rPh>
    <phoneticPr fontId="2"/>
  </si>
  <si>
    <t>JO</t>
    <phoneticPr fontId="2"/>
  </si>
  <si>
    <t>神奈川県中学校陸上競技強化練習会（1月）</t>
    <rPh sb="0" eb="4">
      <t>カナガワケン</t>
    </rPh>
    <rPh sb="4" eb="7">
      <t>チュウガッコウ</t>
    </rPh>
    <rPh sb="7" eb="9">
      <t>リクジョウ</t>
    </rPh>
    <rPh sb="9" eb="11">
      <t>キョウギ</t>
    </rPh>
    <rPh sb="11" eb="13">
      <t>キョウカ</t>
    </rPh>
    <rPh sb="13" eb="16">
      <t>レンシュウカイ</t>
    </rPh>
    <rPh sb="18" eb="19">
      <t>ツキ</t>
    </rPh>
    <phoneticPr fontId="2"/>
  </si>
  <si>
    <t>神奈川県中学校陸上競技強化練習会（2月）</t>
    <rPh sb="0" eb="4">
      <t>カナガワケン</t>
    </rPh>
    <rPh sb="4" eb="7">
      <t>チュウガッコウ</t>
    </rPh>
    <rPh sb="7" eb="9">
      <t>リクジョウ</t>
    </rPh>
    <rPh sb="9" eb="11">
      <t>キョウギ</t>
    </rPh>
    <rPh sb="11" eb="13">
      <t>キョウカ</t>
    </rPh>
    <rPh sb="13" eb="16">
      <t>レンシュウカイ</t>
    </rPh>
    <rPh sb="18" eb="19">
      <t>ツキ</t>
    </rPh>
    <phoneticPr fontId="2"/>
  </si>
  <si>
    <t>神奈川県中学校陸上競技強化練習会（3月）</t>
    <rPh sb="0" eb="4">
      <t>カナガワケン</t>
    </rPh>
    <rPh sb="4" eb="7">
      <t>チュウガッコウ</t>
    </rPh>
    <rPh sb="7" eb="9">
      <t>リクジョウ</t>
    </rPh>
    <rPh sb="9" eb="11">
      <t>キョウギ</t>
    </rPh>
    <rPh sb="11" eb="13">
      <t>キョウカ</t>
    </rPh>
    <rPh sb="13" eb="16">
      <t>レンシュウカイ</t>
    </rPh>
    <rPh sb="18" eb="19">
      <t>ツキ</t>
    </rPh>
    <phoneticPr fontId="2"/>
  </si>
  <si>
    <t>参加区分</t>
    <rPh sb="0" eb="2">
      <t>サンカ</t>
    </rPh>
    <rPh sb="2" eb="4">
      <t>クブン</t>
    </rPh>
    <phoneticPr fontId="2"/>
  </si>
  <si>
    <t>関東合宿参加選手</t>
    <rPh sb="0" eb="2">
      <t>カントウ</t>
    </rPh>
    <rPh sb="2" eb="4">
      <t>ガッシュク</t>
    </rPh>
    <rPh sb="4" eb="6">
      <t>サンカ</t>
    </rPh>
    <rPh sb="6" eb="8">
      <t>センシュ</t>
    </rPh>
    <phoneticPr fontId="2"/>
  </si>
  <si>
    <t>県合宿参加選手</t>
    <rPh sb="0" eb="1">
      <t>ケン</t>
    </rPh>
    <rPh sb="1" eb="3">
      <t>ガッシュク</t>
    </rPh>
    <rPh sb="3" eb="5">
      <t>サンカ</t>
    </rPh>
    <rPh sb="5" eb="7">
      <t>センシュ</t>
    </rPh>
    <phoneticPr fontId="2"/>
  </si>
  <si>
    <t>指定記録突破選手</t>
    <rPh sb="0" eb="2">
      <t>シテイ</t>
    </rPh>
    <rPh sb="2" eb="4">
      <t>キロク</t>
    </rPh>
    <rPh sb="4" eb="6">
      <t>トッパ</t>
    </rPh>
    <rPh sb="6" eb="8">
      <t>センシュ</t>
    </rPh>
    <phoneticPr fontId="2"/>
  </si>
  <si>
    <t>スタッフ校選手</t>
    <rPh sb="4" eb="5">
      <t>コウ</t>
    </rPh>
    <rPh sb="5" eb="7">
      <t>センシュ</t>
    </rPh>
    <phoneticPr fontId="2"/>
  </si>
  <si>
    <t>開催地区選手</t>
    <rPh sb="0" eb="2">
      <t>カイサイ</t>
    </rPh>
    <rPh sb="2" eb="4">
      <t>チク</t>
    </rPh>
    <rPh sb="4" eb="6">
      <t>センシュ</t>
    </rPh>
    <phoneticPr fontId="2"/>
  </si>
  <si>
    <t>夏合宿</t>
    <rPh sb="0" eb="3">
      <t>ナツガッシュク</t>
    </rPh>
    <phoneticPr fontId="2"/>
  </si>
  <si>
    <t>棒高跳</t>
    <rPh sb="0" eb="3">
      <t>ボウタカト</t>
    </rPh>
    <phoneticPr fontId="2"/>
  </si>
  <si>
    <t>砲丸投</t>
    <rPh sb="0" eb="3">
      <t>ホウガンナ</t>
    </rPh>
    <phoneticPr fontId="2"/>
  </si>
  <si>
    <t>1月練習会引率者、緊急時連絡先顧問名</t>
    <rPh sb="1" eb="2">
      <t>ガツ</t>
    </rPh>
    <rPh sb="2" eb="4">
      <t>レンシュウ</t>
    </rPh>
    <rPh sb="4" eb="5">
      <t>カイ</t>
    </rPh>
    <rPh sb="5" eb="8">
      <t>インソツシャ</t>
    </rPh>
    <rPh sb="9" eb="11">
      <t>キンキュウ</t>
    </rPh>
    <rPh sb="11" eb="12">
      <t>ジ</t>
    </rPh>
    <rPh sb="12" eb="14">
      <t>レンラク</t>
    </rPh>
    <rPh sb="14" eb="15">
      <t>サキ</t>
    </rPh>
    <rPh sb="15" eb="17">
      <t>コモン</t>
    </rPh>
    <rPh sb="17" eb="18">
      <t>メイ</t>
    </rPh>
    <phoneticPr fontId="2"/>
  </si>
  <si>
    <t>2月練習会引率者、緊急時連絡先顧問名</t>
    <rPh sb="1" eb="2">
      <t>ガツ</t>
    </rPh>
    <rPh sb="2" eb="4">
      <t>レンシュウ</t>
    </rPh>
    <rPh sb="4" eb="5">
      <t>カイ</t>
    </rPh>
    <rPh sb="5" eb="8">
      <t>インソツシャ</t>
    </rPh>
    <rPh sb="9" eb="11">
      <t>キンキュウ</t>
    </rPh>
    <rPh sb="11" eb="12">
      <t>ジ</t>
    </rPh>
    <rPh sb="12" eb="14">
      <t>レンラク</t>
    </rPh>
    <rPh sb="14" eb="15">
      <t>サキ</t>
    </rPh>
    <rPh sb="15" eb="17">
      <t>コモン</t>
    </rPh>
    <rPh sb="17" eb="18">
      <t>メイ</t>
    </rPh>
    <phoneticPr fontId="2"/>
  </si>
  <si>
    <t>3月練習会引率者、緊急時連絡先顧問名</t>
    <rPh sb="1" eb="2">
      <t>ガツ</t>
    </rPh>
    <rPh sb="2" eb="4">
      <t>レンシュウ</t>
    </rPh>
    <rPh sb="4" eb="5">
      <t>カイ</t>
    </rPh>
    <rPh sb="5" eb="8">
      <t>インソツシャ</t>
    </rPh>
    <rPh sb="9" eb="11">
      <t>キンキュウ</t>
    </rPh>
    <rPh sb="11" eb="12">
      <t>ジ</t>
    </rPh>
    <rPh sb="12" eb="14">
      <t>レンラク</t>
    </rPh>
    <rPh sb="14" eb="15">
      <t>サキ</t>
    </rPh>
    <rPh sb="15" eb="17">
      <t>コモン</t>
    </rPh>
    <rPh sb="17" eb="18">
      <t>メイ</t>
    </rPh>
    <phoneticPr fontId="2"/>
  </si>
  <si>
    <t>神奈川県中学校陸上競技冬季強化合宿・強化練習会</t>
    <rPh sb="0" eb="4">
      <t>カナガワケン</t>
    </rPh>
    <rPh sb="4" eb="7">
      <t>チュウガッコウ</t>
    </rPh>
    <rPh sb="7" eb="9">
      <t>リクジョウ</t>
    </rPh>
    <rPh sb="9" eb="11">
      <t>キョウギ</t>
    </rPh>
    <rPh sb="13" eb="15">
      <t>キョウカ</t>
    </rPh>
    <rPh sb="15" eb="17">
      <t>ガッシュク</t>
    </rPh>
    <rPh sb="18" eb="20">
      <t>キョウカ</t>
    </rPh>
    <rPh sb="20" eb="23">
      <t>レンシュウカイ</t>
    </rPh>
    <phoneticPr fontId="2"/>
  </si>
  <si>
    <t>電話</t>
    <rPh sb="0" eb="2">
      <t>デンワ</t>
    </rPh>
    <phoneticPr fontId="2"/>
  </si>
  <si>
    <t>1月引率</t>
    <rPh sb="1" eb="2">
      <t>ガツ</t>
    </rPh>
    <rPh sb="2" eb="4">
      <t>インソツ</t>
    </rPh>
    <phoneticPr fontId="2"/>
  </si>
  <si>
    <t>2月引率</t>
    <rPh sb="1" eb="2">
      <t>ガツ</t>
    </rPh>
    <rPh sb="2" eb="4">
      <t>インソツ</t>
    </rPh>
    <phoneticPr fontId="2"/>
  </si>
  <si>
    <t>3月引率</t>
    <rPh sb="1" eb="2">
      <t>ガツ</t>
    </rPh>
    <rPh sb="2" eb="4">
      <t>インソツ</t>
    </rPh>
    <phoneticPr fontId="2"/>
  </si>
  <si>
    <t>引率情報</t>
    <rPh sb="0" eb="2">
      <t>インソツ</t>
    </rPh>
    <rPh sb="2" eb="4">
      <t>ジョウホウ</t>
    </rPh>
    <phoneticPr fontId="2"/>
  </si>
  <si>
    <t>陸連登録番号</t>
    <rPh sb="0" eb="2">
      <t>リクレン</t>
    </rPh>
    <rPh sb="2" eb="4">
      <t>トウロク</t>
    </rPh>
    <rPh sb="4" eb="6">
      <t>バンゴウ</t>
    </rPh>
    <phoneticPr fontId="2"/>
  </si>
  <si>
    <t>氏　　名</t>
    <rPh sb="0" eb="1">
      <t>シ</t>
    </rPh>
    <rPh sb="3" eb="4">
      <t>ナ</t>
    </rPh>
    <phoneticPr fontId="2"/>
  </si>
  <si>
    <t>ﾌ ﾘ ｶ ﾞﾅ</t>
    <phoneticPr fontId="2"/>
  </si>
  <si>
    <t>所　　属</t>
    <rPh sb="0" eb="1">
      <t>ショ</t>
    </rPh>
    <rPh sb="3" eb="4">
      <t>ゾク</t>
    </rPh>
    <phoneticPr fontId="2"/>
  </si>
  <si>
    <t>年度</t>
    <rPh sb="0" eb="2">
      <t>ネンド</t>
    </rPh>
    <phoneticPr fontId="2"/>
  </si>
  <si>
    <t>⇒</t>
    <phoneticPr fontId="2"/>
  </si>
  <si>
    <t>第</t>
    <rPh sb="0" eb="1">
      <t>ダイ</t>
    </rPh>
    <phoneticPr fontId="2"/>
  </si>
  <si>
    <t>県中選</t>
    <rPh sb="0" eb="1">
      <t>ケン</t>
    </rPh>
    <rPh sb="1" eb="2">
      <t>チュウ</t>
    </rPh>
    <rPh sb="2" eb="3">
      <t>セン</t>
    </rPh>
    <phoneticPr fontId="2"/>
  </si>
  <si>
    <t>県選抜</t>
    <rPh sb="0" eb="1">
      <t>ケン</t>
    </rPh>
    <rPh sb="1" eb="3">
      <t>センバツ</t>
    </rPh>
    <phoneticPr fontId="2"/>
  </si>
  <si>
    <t>県通信</t>
    <rPh sb="0" eb="1">
      <t>ケン</t>
    </rPh>
    <rPh sb="1" eb="3">
      <t>ツウシン</t>
    </rPh>
    <phoneticPr fontId="2"/>
  </si>
  <si>
    <t>ＪＯ</t>
    <phoneticPr fontId="2"/>
  </si>
  <si>
    <t>８月長</t>
    <rPh sb="1" eb="2">
      <t>ガツ</t>
    </rPh>
    <rPh sb="2" eb="3">
      <t>チョウ</t>
    </rPh>
    <phoneticPr fontId="2"/>
  </si>
  <si>
    <t>申込責任者</t>
    <rPh sb="0" eb="2">
      <t>モウシコミ</t>
    </rPh>
    <rPh sb="2" eb="5">
      <t>セキニンシャ</t>
    </rPh>
    <phoneticPr fontId="2"/>
  </si>
  <si>
    <t>県駅伝</t>
    <rPh sb="0" eb="1">
      <t>ケン</t>
    </rPh>
    <rPh sb="1" eb="3">
      <t>エキデン</t>
    </rPh>
    <phoneticPr fontId="2"/>
  </si>
  <si>
    <t>２月長</t>
    <rPh sb="1" eb="2">
      <t>ガツ</t>
    </rPh>
    <rPh sb="2" eb="3">
      <t>チョウ</t>
    </rPh>
    <phoneticPr fontId="2"/>
  </si>
  <si>
    <t>県中体連長距離記録会（８月）</t>
    <rPh sb="0" eb="1">
      <t>ケン</t>
    </rPh>
    <rPh sb="1" eb="4">
      <t>チュウタイレン</t>
    </rPh>
    <rPh sb="4" eb="7">
      <t>チョウキョリ</t>
    </rPh>
    <rPh sb="7" eb="9">
      <t>キロク</t>
    </rPh>
    <rPh sb="9" eb="10">
      <t>カイ</t>
    </rPh>
    <rPh sb="12" eb="13">
      <t>ガツ</t>
    </rPh>
    <phoneticPr fontId="2"/>
  </si>
  <si>
    <t>回　神奈川県中学校陸上競技選手権大会</t>
    <rPh sb="0" eb="1">
      <t>カイ</t>
    </rPh>
    <rPh sb="2" eb="5">
      <t>カナガワ</t>
    </rPh>
    <rPh sb="5" eb="6">
      <t>ケン</t>
    </rPh>
    <rPh sb="6" eb="9">
      <t>チュウガッコウ</t>
    </rPh>
    <rPh sb="9" eb="11">
      <t>リクジョウ</t>
    </rPh>
    <rPh sb="11" eb="13">
      <t>キョウギ</t>
    </rPh>
    <rPh sb="13" eb="16">
      <t>センシュケン</t>
    </rPh>
    <rPh sb="16" eb="18">
      <t>タイカイ</t>
    </rPh>
    <phoneticPr fontId="2"/>
  </si>
  <si>
    <t>回　神奈川県中学校選抜陸上競技大会</t>
    <rPh sb="0" eb="1">
      <t>カイ</t>
    </rPh>
    <rPh sb="2" eb="5">
      <t>カナガワ</t>
    </rPh>
    <rPh sb="5" eb="6">
      <t>ケン</t>
    </rPh>
    <rPh sb="6" eb="9">
      <t>チュウガッコウ</t>
    </rPh>
    <rPh sb="9" eb="11">
      <t>センバツ</t>
    </rPh>
    <rPh sb="11" eb="13">
      <t>リクジョウ</t>
    </rPh>
    <rPh sb="13" eb="15">
      <t>キョウギ</t>
    </rPh>
    <rPh sb="15" eb="17">
      <t>タイカイ</t>
    </rPh>
    <phoneticPr fontId="2"/>
  </si>
  <si>
    <t>回　選手選考会</t>
    <rPh sb="0" eb="1">
      <t>カイ</t>
    </rPh>
    <rPh sb="2" eb="4">
      <t>センシュ</t>
    </rPh>
    <rPh sb="4" eb="7">
      <t>センコウカイ</t>
    </rPh>
    <phoneticPr fontId="2"/>
  </si>
  <si>
    <t>回　神奈川県中学校陸上競技大会</t>
    <rPh sb="0" eb="1">
      <t>カイ</t>
    </rPh>
    <rPh sb="2" eb="5">
      <t>カナガワ</t>
    </rPh>
    <rPh sb="5" eb="6">
      <t>ケン</t>
    </rPh>
    <rPh sb="6" eb="9">
      <t>チュウガッコウ</t>
    </rPh>
    <rPh sb="9" eb="11">
      <t>リクジョウ</t>
    </rPh>
    <rPh sb="11" eb="13">
      <t>キョウギ</t>
    </rPh>
    <rPh sb="13" eb="15">
      <t>タイカイ</t>
    </rPh>
    <phoneticPr fontId="2"/>
  </si>
  <si>
    <t>回　神奈川県中学校女子駅伝大会</t>
    <rPh sb="0" eb="1">
      <t>カイ</t>
    </rPh>
    <rPh sb="2" eb="5">
      <t>カナガワ</t>
    </rPh>
    <rPh sb="5" eb="6">
      <t>ケン</t>
    </rPh>
    <rPh sb="6" eb="9">
      <t>チュウガッコウ</t>
    </rPh>
    <rPh sb="9" eb="11">
      <t>ジョシ</t>
    </rPh>
    <rPh sb="11" eb="13">
      <t>エキデン</t>
    </rPh>
    <rPh sb="13" eb="15">
      <t>タイカイ</t>
    </rPh>
    <phoneticPr fontId="2"/>
  </si>
  <si>
    <t>保土ケ谷</t>
  </si>
  <si>
    <t>横浜市立保土ケ谷中学校</t>
  </si>
  <si>
    <t>鶴ケ峯</t>
  </si>
  <si>
    <t>横浜市立鶴ケ峯中学校</t>
  </si>
  <si>
    <t>富士見</t>
  </si>
  <si>
    <t>0463-21-0414</t>
  </si>
  <si>
    <t>0463-21-0419</t>
  </si>
  <si>
    <t>0463-31-0420</t>
  </si>
  <si>
    <t>0463-31-0479</t>
  </si>
  <si>
    <t>0463-55-1568</t>
  </si>
  <si>
    <t>0463-54-1623</t>
  </si>
  <si>
    <t>0463-58-6680</t>
  </si>
  <si>
    <t>0463-58-0151</t>
  </si>
  <si>
    <t>0463-33-2151</t>
  </si>
  <si>
    <t>0463-54-0626</t>
  </si>
  <si>
    <t>0463-34-2530</t>
  </si>
  <si>
    <t>0463-23-6215</t>
  </si>
  <si>
    <t>0463-58-8558</t>
  </si>
  <si>
    <t>0463-55-8131</t>
  </si>
  <si>
    <t>0463-59-0400</t>
  </si>
  <si>
    <t>本町</t>
  </si>
  <si>
    <t>白山</t>
  </si>
  <si>
    <t>備考１</t>
    <rPh sb="0" eb="2">
      <t>ビコウ</t>
    </rPh>
    <phoneticPr fontId="2"/>
  </si>
  <si>
    <t>備考２</t>
    <rPh sb="0" eb="2">
      <t>ビコウ</t>
    </rPh>
    <phoneticPr fontId="2"/>
  </si>
  <si>
    <t>校内No</t>
    <rPh sb="0" eb="2">
      <t>コウナイ</t>
    </rPh>
    <phoneticPr fontId="2"/>
  </si>
  <si>
    <t>種目</t>
    <rPh sb="0" eb="2">
      <t>シュモク</t>
    </rPh>
    <phoneticPr fontId="2"/>
  </si>
  <si>
    <t>個人
ﾅﾝﾊﾞｰ</t>
    <rPh sb="0" eb="2">
      <t>コジン</t>
    </rPh>
    <phoneticPr fontId="2"/>
  </si>
  <si>
    <t>大会
ﾅﾝﾊﾞｰ
ｶｰﾄﾞ</t>
    <rPh sb="0" eb="2">
      <t>タイカイ</t>
    </rPh>
    <phoneticPr fontId="2"/>
  </si>
  <si>
    <t>氏名</t>
    <rPh sb="0" eb="2">
      <t>シメイ</t>
    </rPh>
    <phoneticPr fontId="2"/>
  </si>
  <si>
    <t>ﾌﾘｶﾞﾅ</t>
    <phoneticPr fontId="2"/>
  </si>
  <si>
    <t>所属</t>
    <rPh sb="0" eb="2">
      <t>ショゾク</t>
    </rPh>
    <phoneticPr fontId="2"/>
  </si>
  <si>
    <t>学年</t>
    <rPh sb="0" eb="2">
      <t>ガクネン</t>
    </rPh>
    <phoneticPr fontId="2"/>
  </si>
  <si>
    <t>最高記録</t>
    <rPh sb="0" eb="2">
      <t>サイコウ</t>
    </rPh>
    <rPh sb="2" eb="4">
      <t>キロク</t>
    </rPh>
    <phoneticPr fontId="2"/>
  </si>
  <si>
    <t>陸連
登録
番号</t>
    <rPh sb="0" eb="2">
      <t>リクレン</t>
    </rPh>
    <rPh sb="3" eb="5">
      <t>トウロク</t>
    </rPh>
    <rPh sb="6" eb="8">
      <t>バンゴウ</t>
    </rPh>
    <phoneticPr fontId="2"/>
  </si>
  <si>
    <t>（男子）</t>
    <rPh sb="1" eb="3">
      <t>ダンシ</t>
    </rPh>
    <phoneticPr fontId="2"/>
  </si>
  <si>
    <t>学校名</t>
    <rPh sb="0" eb="3">
      <t>ガッコウメイ</t>
    </rPh>
    <phoneticPr fontId="2"/>
  </si>
  <si>
    <t>（女子）</t>
    <rPh sb="1" eb="3">
      <t>ジョシ</t>
    </rPh>
    <phoneticPr fontId="2"/>
  </si>
  <si>
    <t>学校番号</t>
    <rPh sb="0" eb="2">
      <t>ガッコウ</t>
    </rPh>
    <rPh sb="2" eb="4">
      <t>バンゴウ</t>
    </rPh>
    <phoneticPr fontId="2"/>
  </si>
  <si>
    <t>参加申込書</t>
    <rPh sb="0" eb="2">
      <t>サンカ</t>
    </rPh>
    <rPh sb="2" eb="5">
      <t>モウシコミショ</t>
    </rPh>
    <phoneticPr fontId="2"/>
  </si>
  <si>
    <t>個人ﾅﾝﾊﾞｰ</t>
    <rPh sb="0" eb="2">
      <t>コジン</t>
    </rPh>
    <phoneticPr fontId="2"/>
  </si>
  <si>
    <t>上記大会への参加を認めます。
大会プログラム及び報道発表やホームページ等に氏名・学校名・学年・写真等の個人情報を掲載することは本人及び保護者の同意を得ています。</t>
    <phoneticPr fontId="2"/>
  </si>
  <si>
    <t>所在地</t>
    <rPh sb="0" eb="3">
      <t>ショザイチ</t>
    </rPh>
    <phoneticPr fontId="2"/>
  </si>
  <si>
    <t>連絡先</t>
    <rPh sb="0" eb="3">
      <t>レンラクサキ</t>
    </rPh>
    <phoneticPr fontId="2"/>
  </si>
  <si>
    <t>参加数</t>
    <rPh sb="0" eb="2">
      <t>サンカ</t>
    </rPh>
    <rPh sb="2" eb="3">
      <t>スウ</t>
    </rPh>
    <phoneticPr fontId="2"/>
  </si>
  <si>
    <t>男子</t>
    <rPh sb="0" eb="2">
      <t>ダンシ</t>
    </rPh>
    <phoneticPr fontId="2"/>
  </si>
  <si>
    <t>女子</t>
    <rPh sb="0" eb="2">
      <t>ジョシ</t>
    </rPh>
    <phoneticPr fontId="2"/>
  </si>
  <si>
    <t>合計</t>
    <rPh sb="0" eb="2">
      <t>ゴウケイ</t>
    </rPh>
    <phoneticPr fontId="2"/>
  </si>
  <si>
    <t>人数</t>
    <rPh sb="0" eb="2">
      <t>ニンズウ</t>
    </rPh>
    <phoneticPr fontId="2"/>
  </si>
  <si>
    <t>種目数</t>
    <rPh sb="0" eb="2">
      <t>シュモク</t>
    </rPh>
    <rPh sb="2" eb="3">
      <t>スウ</t>
    </rPh>
    <phoneticPr fontId="2"/>
  </si>
  <si>
    <t>リレー数</t>
    <rPh sb="3" eb="4">
      <t>スウ</t>
    </rPh>
    <phoneticPr fontId="2"/>
  </si>
  <si>
    <t>リレー参加料</t>
    <rPh sb="3" eb="6">
      <t>サンカリョウ</t>
    </rPh>
    <phoneticPr fontId="2"/>
  </si>
  <si>
    <t>申込責任者</t>
    <rPh sb="0" eb="2">
      <t>モウシコミ</t>
    </rPh>
    <rPh sb="2" eb="5">
      <t>セキニンシャ</t>
    </rPh>
    <phoneticPr fontId="2"/>
  </si>
  <si>
    <t>職印</t>
    <rPh sb="0" eb="2">
      <t>ショクイン</t>
    </rPh>
    <phoneticPr fontId="2"/>
  </si>
  <si>
    <t>印</t>
    <rPh sb="0" eb="1">
      <t>イン</t>
    </rPh>
    <phoneticPr fontId="2"/>
  </si>
  <si>
    <t>学　 校　 長</t>
    <rPh sb="0" eb="1">
      <t>ガク</t>
    </rPh>
    <rPh sb="3" eb="4">
      <t>コウ</t>
    </rPh>
    <rPh sb="6" eb="7">
      <t>チョウ</t>
    </rPh>
    <phoneticPr fontId="2"/>
  </si>
  <si>
    <t>リレーまとめ</t>
    <phoneticPr fontId="2"/>
  </si>
  <si>
    <t>男子 共通ﾘﾚｰ</t>
    <rPh sb="0" eb="2">
      <t>ダンシ</t>
    </rPh>
    <rPh sb="3" eb="5">
      <t>キョウツウ</t>
    </rPh>
    <phoneticPr fontId="2"/>
  </si>
  <si>
    <t>女子 共通ﾘﾚｰ</t>
    <rPh sb="0" eb="2">
      <t>ジョシ</t>
    </rPh>
    <rPh sb="3" eb="5">
      <t>キョウツウ</t>
    </rPh>
    <phoneticPr fontId="2"/>
  </si>
  <si>
    <t>登録1</t>
    <rPh sb="0" eb="2">
      <t>トウロク</t>
    </rPh>
    <phoneticPr fontId="2"/>
  </si>
  <si>
    <t>登録2</t>
    <rPh sb="0" eb="2">
      <t>トウロク</t>
    </rPh>
    <phoneticPr fontId="2"/>
  </si>
  <si>
    <t>登録3</t>
    <rPh sb="0" eb="2">
      <t>トウロク</t>
    </rPh>
    <phoneticPr fontId="2"/>
  </si>
  <si>
    <t>登録4</t>
    <rPh sb="0" eb="2">
      <t>トウロク</t>
    </rPh>
    <phoneticPr fontId="2"/>
  </si>
  <si>
    <t>登録5</t>
    <rPh sb="0" eb="2">
      <t>トウロク</t>
    </rPh>
    <phoneticPr fontId="2"/>
  </si>
  <si>
    <t>登録6</t>
    <rPh sb="0" eb="2">
      <t>トウロク</t>
    </rPh>
    <phoneticPr fontId="2"/>
  </si>
  <si>
    <t>男子 １年ﾘﾚｰ</t>
    <rPh sb="0" eb="2">
      <t>ダンシ</t>
    </rPh>
    <rPh sb="4" eb="5">
      <t>ネン</t>
    </rPh>
    <phoneticPr fontId="2"/>
  </si>
  <si>
    <t>女子 １年ﾘﾚｰ</t>
    <rPh sb="0" eb="2">
      <t>ジョシ</t>
    </rPh>
    <rPh sb="4" eb="5">
      <t>ネン</t>
    </rPh>
    <phoneticPr fontId="2"/>
  </si>
  <si>
    <t>１００ｍ</t>
    <phoneticPr fontId="2"/>
  </si>
  <si>
    <t>大会名</t>
    <rPh sb="0" eb="2">
      <t>タイカイ</t>
    </rPh>
    <rPh sb="2" eb="3">
      <t>メイ</t>
    </rPh>
    <phoneticPr fontId="2"/>
  </si>
  <si>
    <t>No</t>
    <phoneticPr fontId="2"/>
  </si>
  <si>
    <t>記録をマークした
大会名(期日)</t>
    <rPh sb="0" eb="2">
      <t>キロク</t>
    </rPh>
    <rPh sb="9" eb="11">
      <t>タイカイ</t>
    </rPh>
    <rPh sb="11" eb="12">
      <t>メイ</t>
    </rPh>
    <rPh sb="13" eb="15">
      <t>キジツ</t>
    </rPh>
    <phoneticPr fontId="2"/>
  </si>
  <si>
    <t>（リレー）</t>
    <phoneticPr fontId="2"/>
  </si>
  <si>
    <t>（個人）</t>
    <rPh sb="1" eb="3">
      <t>コジン</t>
    </rPh>
    <phoneticPr fontId="2"/>
  </si>
  <si>
    <t>５地区名</t>
    <rPh sb="1" eb="4">
      <t>チクメイ</t>
    </rPh>
    <phoneticPr fontId="2"/>
  </si>
  <si>
    <t>２０地区名</t>
    <rPh sb="2" eb="5">
      <t>チクメイ</t>
    </rPh>
    <phoneticPr fontId="2"/>
  </si>
  <si>
    <t>女</t>
    <rPh sb="0" eb="1">
      <t>オンナ</t>
    </rPh>
    <phoneticPr fontId="2"/>
  </si>
  <si>
    <t>※手動記録について
　申込一覧表には電気時計換算
　資格審査用紙には手動
　の記録を載せてください。</t>
    <rPh sb="39" eb="41">
      <t>キロク</t>
    </rPh>
    <phoneticPr fontId="2"/>
  </si>
  <si>
    <t>－</t>
    <phoneticPr fontId="2"/>
  </si>
  <si>
    <t>種目リスト</t>
    <rPh sb="0" eb="2">
      <t>シュモク</t>
    </rPh>
    <phoneticPr fontId="2"/>
  </si>
  <si>
    <t>１００ｍＨ</t>
    <phoneticPr fontId="2"/>
  </si>
  <si>
    <t>１１０ｍＨ</t>
  </si>
  <si>
    <t>１１０ｍＨ</t>
    <phoneticPr fontId="2"/>
  </si>
  <si>
    <t>２００ｍ</t>
  </si>
  <si>
    <t>２００ｍ</t>
    <phoneticPr fontId="2"/>
  </si>
  <si>
    <t>４００ｍ</t>
  </si>
  <si>
    <t>４００ｍ</t>
    <phoneticPr fontId="2"/>
  </si>
  <si>
    <t>８００ｍ</t>
  </si>
  <si>
    <t>８００ｍ</t>
    <phoneticPr fontId="2"/>
  </si>
  <si>
    <t>１５００ｍ</t>
  </si>
  <si>
    <t>１５００ｍ</t>
    <phoneticPr fontId="2"/>
  </si>
  <si>
    <t>３０００ｍ</t>
  </si>
  <si>
    <t>３０００ｍ</t>
    <phoneticPr fontId="2"/>
  </si>
  <si>
    <t>大会</t>
    <rPh sb="0" eb="2">
      <t>タイカイ</t>
    </rPh>
    <phoneticPr fontId="2"/>
  </si>
  <si>
    <t>１年１００ｍ</t>
    <rPh sb="1" eb="2">
      <t>ネン</t>
    </rPh>
    <phoneticPr fontId="2"/>
  </si>
  <si>
    <t>２年１００ｍ</t>
    <rPh sb="1" eb="2">
      <t>ネン</t>
    </rPh>
    <phoneticPr fontId="2"/>
  </si>
  <si>
    <t>３年１００ｍ</t>
    <rPh sb="1" eb="2">
      <t>ネン</t>
    </rPh>
    <phoneticPr fontId="2"/>
  </si>
  <si>
    <t>１年１５００ｍ</t>
    <rPh sb="1" eb="2">
      <t>ネン</t>
    </rPh>
    <phoneticPr fontId="2"/>
  </si>
  <si>
    <t>※メモ</t>
    <phoneticPr fontId="2"/>
  </si>
  <si>
    <t>　種目の入力規則</t>
    <rPh sb="1" eb="3">
      <t>シュモク</t>
    </rPh>
    <rPh sb="4" eb="6">
      <t>ニュウリョク</t>
    </rPh>
    <rPh sb="6" eb="8">
      <t>キソク</t>
    </rPh>
    <phoneticPr fontId="2"/>
  </si>
  <si>
    <t>　種目数の合計の範囲の設定</t>
    <rPh sb="1" eb="3">
      <t>シュモク</t>
    </rPh>
    <rPh sb="3" eb="4">
      <t>スウ</t>
    </rPh>
    <rPh sb="5" eb="7">
      <t>ゴウケイ</t>
    </rPh>
    <rPh sb="8" eb="10">
      <t>ハンイ</t>
    </rPh>
    <rPh sb="11" eb="13">
      <t>セッテイ</t>
    </rPh>
    <phoneticPr fontId="2"/>
  </si>
  <si>
    <t>　最高記録の書式？</t>
    <rPh sb="1" eb="3">
      <t>サイコウ</t>
    </rPh>
    <rPh sb="3" eb="5">
      <t>キロク</t>
    </rPh>
    <rPh sb="6" eb="8">
      <t>ショシキ</t>
    </rPh>
    <phoneticPr fontId="2"/>
  </si>
  <si>
    <t>　リレーの罫線を消す・最高記録を一部消す</t>
    <rPh sb="5" eb="7">
      <t>ケイセン</t>
    </rPh>
    <rPh sb="8" eb="9">
      <t>ケ</t>
    </rPh>
    <rPh sb="11" eb="13">
      <t>サイコウ</t>
    </rPh>
    <rPh sb="13" eb="15">
      <t>キロク</t>
    </rPh>
    <rPh sb="16" eb="18">
      <t>イチブ</t>
    </rPh>
    <rPh sb="18" eb="19">
      <t>ケ</t>
    </rPh>
    <phoneticPr fontId="2"/>
  </si>
  <si>
    <t>046-221-3227</t>
  </si>
  <si>
    <t>厚木市水引1-1-3</t>
  </si>
  <si>
    <t>046-245-1167</t>
  </si>
  <si>
    <t>厚木市中依知364</t>
  </si>
  <si>
    <t>046-241-1710</t>
  </si>
  <si>
    <t>厚木市鳶尾5-1-1</t>
    <rPh sb="0" eb="3">
      <t>アツギシ</t>
    </rPh>
    <rPh sb="3" eb="5">
      <t>トビオ</t>
    </rPh>
    <phoneticPr fontId="2"/>
  </si>
  <si>
    <t>046-241-1450</t>
  </si>
  <si>
    <t>046-241-1428</t>
  </si>
  <si>
    <t>厚木市飯山2367</t>
  </si>
  <si>
    <t>046-248-0329</t>
  </si>
  <si>
    <t>厚木市小野301-10</t>
  </si>
  <si>
    <t>046-221-4340</t>
  </si>
  <si>
    <t>厚木市恩名2-16-1</t>
  </si>
  <si>
    <t>046-228-4052</t>
  </si>
  <si>
    <t>厚木市愛甲1809</t>
    <rPh sb="0" eb="3">
      <t>アツギシ</t>
    </rPh>
    <rPh sb="3" eb="5">
      <t>アイコウ</t>
    </rPh>
    <phoneticPr fontId="2"/>
  </si>
  <si>
    <t>046-224-4933</t>
  </si>
  <si>
    <t>厚木市林5-5-1</t>
  </si>
  <si>
    <t>046-245-3371</t>
  </si>
  <si>
    <t>厚木市上依知1289</t>
  </si>
  <si>
    <t>046-221-5956</t>
  </si>
  <si>
    <t>厚木市三田 3472</t>
  </si>
  <si>
    <t>046-248-0727</t>
  </si>
  <si>
    <t>厚木市森の里3-35-1</t>
  </si>
  <si>
    <t xml:space="preserve">046-229-5516
</t>
  </si>
  <si>
    <t xml:space="preserve">厚木市酒井1981-1
</t>
  </si>
  <si>
    <t>046-285-0029</t>
  </si>
  <si>
    <t>愛甲郡愛川町中津1400</t>
    <rPh sb="0" eb="3">
      <t>アイコウグン</t>
    </rPh>
    <rPh sb="3" eb="6">
      <t>アイカワマチ</t>
    </rPh>
    <rPh sb="6" eb="8">
      <t>ナカツ</t>
    </rPh>
    <phoneticPr fontId="2"/>
  </si>
  <si>
    <t>046-281-0094</t>
  </si>
  <si>
    <t>愛甲郡愛川町田代1395</t>
  </si>
  <si>
    <t>046-286-2710</t>
  </si>
  <si>
    <t>愛甲郡愛川角田210</t>
  </si>
  <si>
    <t>046-288-1241</t>
  </si>
  <si>
    <t>愛甲郡清川村煤ヶ谷1933</t>
    <rPh sb="0" eb="3">
      <t>アイコウグン</t>
    </rPh>
    <phoneticPr fontId="2"/>
  </si>
  <si>
    <t>A１００ｍ</t>
  </si>
  <si>
    <t>A２００ｍ</t>
  </si>
  <si>
    <t>A３０００ｍ</t>
  </si>
  <si>
    <t>Ｂ１００ｍ</t>
  </si>
  <si>
    <t>Ｂ１５００ｍ</t>
  </si>
  <si>
    <t>Ｂ１１０ｍＨ</t>
  </si>
  <si>
    <t>Ｃ１００ｍ</t>
  </si>
  <si>
    <t>Ｃ１５００ｍ</t>
  </si>
  <si>
    <t>ABC円盤投</t>
  </si>
  <si>
    <t>ABC円盤投</t>
    <phoneticPr fontId="2"/>
  </si>
  <si>
    <t>ABCｼﾞｬﾍﾞﾘｯｸｽﾛｰ</t>
  </si>
  <si>
    <t>ABCｼﾞｬﾍﾞﾘｯｸｽﾛｰ</t>
    <phoneticPr fontId="2"/>
  </si>
  <si>
    <t>Ｂ１００ｍＨ</t>
    <phoneticPr fontId="2"/>
  </si>
  <si>
    <t>JO選考会</t>
    <rPh sb="2" eb="5">
      <t>センコウカイ</t>
    </rPh>
    <phoneticPr fontId="2"/>
  </si>
  <si>
    <t>Ｃ８００ｍ</t>
    <phoneticPr fontId="2"/>
  </si>
  <si>
    <t>県央通信</t>
    <rPh sb="0" eb="2">
      <t>ケンオウ</t>
    </rPh>
    <rPh sb="2" eb="4">
      <t>ツウシン</t>
    </rPh>
    <phoneticPr fontId="2"/>
  </si>
  <si>
    <t>１年８００ｍ</t>
    <rPh sb="1" eb="2">
      <t>ネン</t>
    </rPh>
    <phoneticPr fontId="2"/>
  </si>
  <si>
    <t>西通信</t>
    <rPh sb="0" eb="1">
      <t>ニシ</t>
    </rPh>
    <rPh sb="1" eb="3">
      <t>ツウシン</t>
    </rPh>
    <phoneticPr fontId="2"/>
  </si>
  <si>
    <t>顧問氏名</t>
    <rPh sb="0" eb="2">
      <t>コモン</t>
    </rPh>
    <rPh sb="2" eb="4">
      <t>シメイ</t>
    </rPh>
    <phoneticPr fontId="2"/>
  </si>
  <si>
    <t>希望役職</t>
    <rPh sb="0" eb="2">
      <t>キボウ</t>
    </rPh>
    <rPh sb="2" eb="4">
      <t>ヤクショク</t>
    </rPh>
    <phoneticPr fontId="2"/>
  </si>
  <si>
    <t>審判免許</t>
    <rPh sb="0" eb="2">
      <t>シンパン</t>
    </rPh>
    <rPh sb="2" eb="4">
      <t>メンキョ</t>
    </rPh>
    <phoneticPr fontId="2"/>
  </si>
  <si>
    <t>○</t>
    <phoneticPr fontId="2"/>
  </si>
  <si>
    <t>県央通信　資格審査の該当事項</t>
  </si>
  <si>
    <t>該当選手が
他の種目に出場</t>
  </si>
  <si>
    <t>この種目で
追加競技者</t>
  </si>
  <si>
    <t>可能</t>
  </si>
  <si>
    <t>不可能</t>
  </si>
  <si>
    <t>↓上記①～⑦を記入。複数該当の場合は、若い番号を一つ記入してください。</t>
    <rPh sb="10" eb="12">
      <t>フクスウ</t>
    </rPh>
    <rPh sb="12" eb="14">
      <t>ガイトウ</t>
    </rPh>
    <rPh sb="15" eb="17">
      <t>バアイ</t>
    </rPh>
    <rPh sb="19" eb="20">
      <t>ワカ</t>
    </rPh>
    <rPh sb="21" eb="23">
      <t>バンゴウ</t>
    </rPh>
    <rPh sb="24" eb="25">
      <t>ヒト</t>
    </rPh>
    <rPh sb="26" eb="28">
      <t>キニュウ</t>
    </rPh>
    <phoneticPr fontId="2"/>
  </si>
  <si>
    <t>該当事項
の番号</t>
    <rPh sb="0" eb="2">
      <t>ガイトウ</t>
    </rPh>
    <rPh sb="2" eb="4">
      <t>ジコウ</t>
    </rPh>
    <rPh sb="6" eb="8">
      <t>バンゴウ</t>
    </rPh>
    <phoneticPr fontId="2"/>
  </si>
  <si>
    <t>①</t>
    <phoneticPr fontId="2"/>
  </si>
  <si>
    <t>②</t>
    <phoneticPr fontId="2"/>
  </si>
  <si>
    <t>③</t>
    <phoneticPr fontId="2"/>
  </si>
  <si>
    <t>④</t>
    <phoneticPr fontId="2"/>
  </si>
  <si>
    <t>⑤</t>
    <phoneticPr fontId="2"/>
  </si>
  <si>
    <t>⑥</t>
    <phoneticPr fontId="2"/>
  </si>
  <si>
    <t>⑦</t>
    <phoneticPr fontId="2"/>
  </si>
  <si>
    <t>全国標準記録突破者</t>
    <phoneticPr fontId="2"/>
  </si>
  <si>
    <t>最高記録
(1500m)</t>
    <rPh sb="0" eb="2">
      <t>サイコウ</t>
    </rPh>
    <rPh sb="2" eb="4">
      <t>キロク</t>
    </rPh>
    <phoneticPr fontId="2"/>
  </si>
  <si>
    <t>最高記録
(3000m)</t>
    <rPh sb="0" eb="2">
      <t>サイコウ</t>
    </rPh>
    <rPh sb="2" eb="4">
      <t>キロク</t>
    </rPh>
    <phoneticPr fontId="2"/>
  </si>
  <si>
    <t>駅伝
ﾅﾝﾊﾞｰ</t>
    <rPh sb="0" eb="2">
      <t>エキデン</t>
    </rPh>
    <phoneticPr fontId="2"/>
  </si>
  <si>
    <t>登録まとめ</t>
    <rPh sb="0" eb="2">
      <t>トウロク</t>
    </rPh>
    <phoneticPr fontId="2"/>
  </si>
  <si>
    <t>　※　走路員は競技役員とは別の方を入れてください。
　※　また、男女とも出場の場合には、それぞれに別の方を入れてください。</t>
    <phoneticPr fontId="2"/>
  </si>
  <si>
    <t>上記大会への参加を認めます。
大会プログラム及び報道発表やホームページ等に氏名・学校名・学年・写真等の個人情報を掲載することは本人及び保護者の同意を得ています。</t>
    <phoneticPr fontId="2"/>
  </si>
  <si>
    <t>駅伝ナンバー</t>
    <rPh sb="0" eb="2">
      <t>エキデン</t>
    </rPh>
    <phoneticPr fontId="2"/>
  </si>
  <si>
    <t>走路員まとめ</t>
    <rPh sb="0" eb="2">
      <t>ソウロ</t>
    </rPh>
    <rPh sb="2" eb="3">
      <t>イン</t>
    </rPh>
    <phoneticPr fontId="2"/>
  </si>
  <si>
    <t>学　　　　　　校　　　　　　名</t>
    <rPh sb="0" eb="1">
      <t>ガク</t>
    </rPh>
    <rPh sb="7" eb="8">
      <t>コウ</t>
    </rPh>
    <rPh sb="14" eb="15">
      <t>ナ</t>
    </rPh>
    <phoneticPr fontId="2"/>
  </si>
  <si>
    <t>個人
ナンバー</t>
    <rPh sb="0" eb="2">
      <t>コジン</t>
    </rPh>
    <phoneticPr fontId="2"/>
  </si>
  <si>
    <t>※データ処理の関係上、ﾊﾟｿｺﾝ上で並べ替え等は一切行わないでください。</t>
    <phoneticPr fontId="2"/>
  </si>
  <si>
    <t>※申込一覧表に打ち込んだ通りに選手名が入っています。
　 プリントアウトして区間番号のみ記入してください。</t>
    <phoneticPr fontId="2"/>
  </si>
  <si>
    <t>※この用紙は大会当日の朝、学校受付で提出してください。（印刷して、持参してください。）</t>
    <rPh sb="28" eb="30">
      <t>インサツ</t>
    </rPh>
    <rPh sb="33" eb="35">
      <t>ジサン</t>
    </rPh>
    <phoneticPr fontId="2"/>
  </si>
  <si>
    <t>合宿</t>
    <rPh sb="0" eb="2">
      <t>ガッシュク</t>
    </rPh>
    <phoneticPr fontId="2"/>
  </si>
  <si>
    <t>神奈川県中学校陸上競技強化合宿（夏季）</t>
    <rPh sb="0" eb="3">
      <t>カナガワ</t>
    </rPh>
    <rPh sb="3" eb="4">
      <t>ケン</t>
    </rPh>
    <rPh sb="4" eb="7">
      <t>チュウガッコウ</t>
    </rPh>
    <rPh sb="7" eb="9">
      <t>リクジョウ</t>
    </rPh>
    <rPh sb="9" eb="11">
      <t>キョウギ</t>
    </rPh>
    <rPh sb="11" eb="13">
      <t>キョウカ</t>
    </rPh>
    <rPh sb="13" eb="15">
      <t>ガッシュク</t>
    </rPh>
    <rPh sb="16" eb="18">
      <t>カキ</t>
    </rPh>
    <phoneticPr fontId="2"/>
  </si>
  <si>
    <t>冬合宿</t>
    <rPh sb="0" eb="1">
      <t>フユ</t>
    </rPh>
    <rPh sb="1" eb="3">
      <t>ガッシュク</t>
    </rPh>
    <phoneticPr fontId="2"/>
  </si>
  <si>
    <t>１月練習会</t>
    <rPh sb="1" eb="2">
      <t>ガツ</t>
    </rPh>
    <rPh sb="2" eb="4">
      <t>レンシュウ</t>
    </rPh>
    <rPh sb="4" eb="5">
      <t>カイ</t>
    </rPh>
    <phoneticPr fontId="2"/>
  </si>
  <si>
    <t>２月練習会</t>
    <rPh sb="1" eb="2">
      <t>ガツ</t>
    </rPh>
    <rPh sb="2" eb="4">
      <t>レンシュウ</t>
    </rPh>
    <rPh sb="4" eb="5">
      <t>カイ</t>
    </rPh>
    <phoneticPr fontId="2"/>
  </si>
  <si>
    <t>３月練習会</t>
    <rPh sb="1" eb="2">
      <t>ガツ</t>
    </rPh>
    <rPh sb="2" eb="4">
      <t>レンシュウ</t>
    </rPh>
    <rPh sb="4" eb="5">
      <t>カイ</t>
    </rPh>
    <phoneticPr fontId="2"/>
  </si>
  <si>
    <t>※　種目は1種目に絞って入力をお願いします。（複数種目を入れない）　　</t>
    <phoneticPr fontId="2"/>
  </si>
  <si>
    <t>冬合宿引率者、緊急時連絡先顧問名</t>
    <phoneticPr fontId="2"/>
  </si>
  <si>
    <t>緊急連絡先（携帯）</t>
    <rPh sb="4" eb="5">
      <t>サキ</t>
    </rPh>
    <phoneticPr fontId="2"/>
  </si>
  <si>
    <t>参加するものに○、不参加のものに×を入れてください。</t>
    <phoneticPr fontId="2"/>
  </si>
  <si>
    <t>夏合宿引率者、緊急時連絡先顧問名</t>
    <rPh sb="0" eb="1">
      <t>ナツ</t>
    </rPh>
    <phoneticPr fontId="2"/>
  </si>
  <si>
    <t>冬合宿引率</t>
    <rPh sb="0" eb="1">
      <t>フユ</t>
    </rPh>
    <rPh sb="1" eb="3">
      <t>ガッシュク</t>
    </rPh>
    <rPh sb="3" eb="5">
      <t>インソツ</t>
    </rPh>
    <phoneticPr fontId="2"/>
  </si>
  <si>
    <t>合宿・練習会</t>
    <rPh sb="0" eb="2">
      <t>ガッシュク</t>
    </rPh>
    <rPh sb="3" eb="5">
      <t>レンシュウ</t>
    </rPh>
    <rPh sb="5" eb="6">
      <t>カイ</t>
    </rPh>
    <phoneticPr fontId="2"/>
  </si>
  <si>
    <t>参加・不参加</t>
    <rPh sb="0" eb="2">
      <t>サンカ</t>
    </rPh>
    <rPh sb="3" eb="6">
      <t>フサンカ</t>
    </rPh>
    <phoneticPr fontId="2"/>
  </si>
  <si>
    <t>○</t>
    <phoneticPr fontId="2"/>
  </si>
  <si>
    <t>×</t>
    <phoneticPr fontId="2"/>
  </si>
  <si>
    <t>１００ｍ</t>
    <phoneticPr fontId="2"/>
  </si>
  <si>
    <t>２００ｍ</t>
    <phoneticPr fontId="2"/>
  </si>
  <si>
    <t>４００ｍ</t>
    <phoneticPr fontId="2"/>
  </si>
  <si>
    <t>８００ｍ</t>
    <phoneticPr fontId="2"/>
  </si>
  <si>
    <t>１５００ｍ</t>
    <phoneticPr fontId="2"/>
  </si>
  <si>
    <t>３０００ｍ</t>
    <phoneticPr fontId="2"/>
  </si>
  <si>
    <t>１１０ｍＨ</t>
    <phoneticPr fontId="2"/>
  </si>
  <si>
    <t>１００ｍＨ</t>
    <phoneticPr fontId="2"/>
  </si>
  <si>
    <t>四種競技</t>
    <rPh sb="0" eb="2">
      <t>ヨンシュ</t>
    </rPh>
    <rPh sb="2" eb="4">
      <t>キョウギ</t>
    </rPh>
    <phoneticPr fontId="2"/>
  </si>
  <si>
    <t>リレー</t>
    <phoneticPr fontId="2"/>
  </si>
  <si>
    <t>回　神奈川県中学校男子駅伝大会</t>
    <rPh sb="0" eb="1">
      <t>カイ</t>
    </rPh>
    <rPh sb="2" eb="5">
      <t>カナガワ</t>
    </rPh>
    <rPh sb="5" eb="6">
      <t>ケン</t>
    </rPh>
    <rPh sb="6" eb="9">
      <t>チュウガッコウ</t>
    </rPh>
    <rPh sb="9" eb="11">
      <t>ダンシ</t>
    </rPh>
    <rPh sb="11" eb="13">
      <t>エキデン</t>
    </rPh>
    <rPh sb="13" eb="15">
      <t>タイカイ</t>
    </rPh>
    <phoneticPr fontId="2"/>
  </si>
  <si>
    <t>競技役員名</t>
    <rPh sb="0" eb="2">
      <t>キョウギ</t>
    </rPh>
    <rPh sb="2" eb="4">
      <t>ヤクイン</t>
    </rPh>
    <rPh sb="4" eb="5">
      <t>メイ</t>
    </rPh>
    <phoneticPr fontId="2"/>
  </si>
  <si>
    <t>氏名</t>
    <rPh sb="0" eb="2">
      <t>シメイ</t>
    </rPh>
    <phoneticPr fontId="2"/>
  </si>
  <si>
    <t>所属</t>
    <rPh sb="0" eb="2">
      <t>ショゾク</t>
    </rPh>
    <phoneticPr fontId="2"/>
  </si>
  <si>
    <t>　競技役員まとめ</t>
    <rPh sb="1" eb="3">
      <t>キョウギ</t>
    </rPh>
    <rPh sb="3" eb="5">
      <t>ヤクイン</t>
    </rPh>
    <phoneticPr fontId="2"/>
  </si>
  <si>
    <t>ＹＳＦＪＨ</t>
  </si>
  <si>
    <t>横浜ｻｲｴﾝｽﾌﾛﾝﾃｨｱ高等学校附属中学校</t>
    <rPh sb="0" eb="2">
      <t>ヨコハマ</t>
    </rPh>
    <rPh sb="13" eb="15">
      <t>コウトウ</t>
    </rPh>
    <rPh sb="15" eb="17">
      <t>ガッコウ</t>
    </rPh>
    <rPh sb="17" eb="19">
      <t>フゾク</t>
    </rPh>
    <rPh sb="19" eb="22">
      <t>チュウガッコウ</t>
    </rPh>
    <phoneticPr fontId="2"/>
  </si>
  <si>
    <t>横浜市立南高等学校附属中学校</t>
    <rPh sb="0" eb="2">
      <t>ヨコハマ</t>
    </rPh>
    <rPh sb="2" eb="4">
      <t>シリツ</t>
    </rPh>
    <rPh sb="4" eb="5">
      <t>ミナミ</t>
    </rPh>
    <rPh sb="5" eb="7">
      <t>コウトウ</t>
    </rPh>
    <rPh sb="7" eb="9">
      <t>ガッコウ</t>
    </rPh>
    <rPh sb="9" eb="11">
      <t>フゾク</t>
    </rPh>
    <rPh sb="11" eb="14">
      <t>チュウガッコウ</t>
    </rPh>
    <phoneticPr fontId="20"/>
  </si>
  <si>
    <t>横浜市立ろう特別支援学校</t>
    <rPh sb="0" eb="4">
      <t>ヨコハマシリツ</t>
    </rPh>
    <rPh sb="6" eb="8">
      <t>トクベツ</t>
    </rPh>
    <rPh sb="8" eb="10">
      <t>シエン</t>
    </rPh>
    <rPh sb="10" eb="12">
      <t>ガッコウ</t>
    </rPh>
    <phoneticPr fontId="2"/>
  </si>
  <si>
    <t>あかね台</t>
    <rPh sb="3" eb="4">
      <t>ダイ</t>
    </rPh>
    <phoneticPr fontId="20"/>
  </si>
  <si>
    <t>横浜市立あかね台中学校</t>
    <rPh sb="0" eb="2">
      <t>ヨコハマ</t>
    </rPh>
    <rPh sb="2" eb="4">
      <t>シリツ</t>
    </rPh>
    <rPh sb="7" eb="8">
      <t>ダイ</t>
    </rPh>
    <rPh sb="8" eb="11">
      <t>チュウガッコウ</t>
    </rPh>
    <phoneticPr fontId="20"/>
  </si>
  <si>
    <t>茅ケ崎</t>
    <rPh sb="0" eb="3">
      <t>チガサキ</t>
    </rPh>
    <phoneticPr fontId="2"/>
  </si>
  <si>
    <t>横浜市立茅ケ崎中学校</t>
    <rPh sb="4" eb="7">
      <t>チガサキ</t>
    </rPh>
    <phoneticPr fontId="2"/>
  </si>
  <si>
    <t>横浜翠陵</t>
    <rPh sb="2" eb="4">
      <t>スイリョウ</t>
    </rPh>
    <phoneticPr fontId="2"/>
  </si>
  <si>
    <t>1年走幅跳</t>
    <rPh sb="1" eb="2">
      <t>ネン</t>
    </rPh>
    <rPh sb="2" eb="5">
      <t>ハシリハバトビ</t>
    </rPh>
    <phoneticPr fontId="2"/>
  </si>
  <si>
    <t>100m</t>
    <phoneticPr fontId="2"/>
  </si>
  <si>
    <t>200m</t>
  </si>
  <si>
    <t>200m</t>
    <phoneticPr fontId="2"/>
  </si>
  <si>
    <t>400m</t>
  </si>
  <si>
    <t>400m</t>
    <phoneticPr fontId="2"/>
  </si>
  <si>
    <t>800m</t>
  </si>
  <si>
    <t>800m</t>
    <phoneticPr fontId="2"/>
  </si>
  <si>
    <t>1500m</t>
  </si>
  <si>
    <t>1500m</t>
    <phoneticPr fontId="2"/>
  </si>
  <si>
    <t>3000m</t>
  </si>
  <si>
    <t>3000m</t>
    <phoneticPr fontId="2"/>
  </si>
  <si>
    <t>110mH</t>
  </si>
  <si>
    <t>110mH</t>
    <phoneticPr fontId="2"/>
  </si>
  <si>
    <t>4　×</t>
    <phoneticPr fontId="2"/>
  </si>
  <si>
    <t>4　×</t>
    <phoneticPr fontId="2"/>
  </si>
  <si>
    <t>100mH</t>
  </si>
  <si>
    <t>100mH</t>
    <phoneticPr fontId="2"/>
  </si>
  <si>
    <t>1年100m</t>
    <rPh sb="1" eb="2">
      <t>ネン</t>
    </rPh>
    <phoneticPr fontId="2"/>
  </si>
  <si>
    <t>2年100m</t>
    <rPh sb="1" eb="2">
      <t>ネン</t>
    </rPh>
    <phoneticPr fontId="2"/>
  </si>
  <si>
    <t>3年100m</t>
    <rPh sb="1" eb="2">
      <t>ネン</t>
    </rPh>
    <phoneticPr fontId="2"/>
  </si>
  <si>
    <t>200m</t>
    <phoneticPr fontId="2"/>
  </si>
  <si>
    <t>1年1500m</t>
    <rPh sb="1" eb="2">
      <t>ネン</t>
    </rPh>
    <phoneticPr fontId="2"/>
  </si>
  <si>
    <t>1年800m</t>
    <rPh sb="1" eb="2">
      <t>ネン</t>
    </rPh>
    <phoneticPr fontId="2"/>
  </si>
  <si>
    <t>1年走幅跳</t>
    <rPh sb="1" eb="2">
      <t>ネン</t>
    </rPh>
    <rPh sb="2" eb="5">
      <t>ハシリハバトビ</t>
    </rPh>
    <phoneticPr fontId="2"/>
  </si>
  <si>
    <t>1 　年</t>
    <phoneticPr fontId="2"/>
  </si>
  <si>
    <t>1 　年</t>
    <phoneticPr fontId="2"/>
  </si>
  <si>
    <t>A100m</t>
    <phoneticPr fontId="2"/>
  </si>
  <si>
    <t>A200m</t>
    <phoneticPr fontId="2"/>
  </si>
  <si>
    <t>A3000m</t>
    <phoneticPr fontId="2"/>
  </si>
  <si>
    <t>A走高跳</t>
    <phoneticPr fontId="2"/>
  </si>
  <si>
    <t>A砲丸投</t>
    <phoneticPr fontId="2"/>
  </si>
  <si>
    <t>B100m</t>
    <phoneticPr fontId="2"/>
  </si>
  <si>
    <t>B1500m</t>
    <phoneticPr fontId="2"/>
  </si>
  <si>
    <t>B110mH</t>
    <phoneticPr fontId="2"/>
  </si>
  <si>
    <t>B走幅跳</t>
    <phoneticPr fontId="2"/>
  </si>
  <si>
    <t>B砲丸投</t>
    <phoneticPr fontId="2"/>
  </si>
  <si>
    <t>C100m</t>
    <phoneticPr fontId="2"/>
  </si>
  <si>
    <t>C1500m</t>
    <phoneticPr fontId="2"/>
  </si>
  <si>
    <t>C走幅跳</t>
    <phoneticPr fontId="2"/>
  </si>
  <si>
    <t>A110mJH</t>
    <phoneticPr fontId="2"/>
  </si>
  <si>
    <t>A100mYH</t>
    <phoneticPr fontId="2"/>
  </si>
  <si>
    <t>A走高跳</t>
    <phoneticPr fontId="2"/>
  </si>
  <si>
    <t>A砲丸投</t>
    <phoneticPr fontId="2"/>
  </si>
  <si>
    <t>B100mH</t>
    <phoneticPr fontId="2"/>
  </si>
  <si>
    <t>B走幅跳</t>
    <phoneticPr fontId="2"/>
  </si>
  <si>
    <t>B砲丸投</t>
    <phoneticPr fontId="2"/>
  </si>
  <si>
    <t>C800m</t>
    <phoneticPr fontId="2"/>
  </si>
  <si>
    <t>C走幅跳</t>
    <phoneticPr fontId="2"/>
  </si>
  <si>
    <t>4　×</t>
    <phoneticPr fontId="2"/>
  </si>
  <si>
    <t>200m</t>
    <phoneticPr fontId="2"/>
  </si>
  <si>
    <t>400m</t>
    <phoneticPr fontId="2"/>
  </si>
  <si>
    <t>800m</t>
    <phoneticPr fontId="2"/>
  </si>
  <si>
    <t>1500m</t>
    <phoneticPr fontId="2"/>
  </si>
  <si>
    <t>3000m</t>
    <phoneticPr fontId="2"/>
  </si>
  <si>
    <t>110mH</t>
    <phoneticPr fontId="2"/>
  </si>
  <si>
    <t>A１１０ｍJＨ</t>
    <phoneticPr fontId="2"/>
  </si>
  <si>
    <t>A１００ｍYＨ</t>
    <phoneticPr fontId="2"/>
  </si>
  <si>
    <t>100m</t>
    <phoneticPr fontId="2"/>
  </si>
  <si>
    <t>200m</t>
    <phoneticPr fontId="2"/>
  </si>
  <si>
    <t>100mH</t>
    <phoneticPr fontId="2"/>
  </si>
  <si>
    <t>1500m</t>
    <phoneticPr fontId="2"/>
  </si>
  <si>
    <t>4　×</t>
    <phoneticPr fontId="2"/>
  </si>
  <si>
    <t>1 　年</t>
    <phoneticPr fontId="2"/>
  </si>
  <si>
    <t>1 　年</t>
    <phoneticPr fontId="2"/>
  </si>
  <si>
    <t>１年８００ｍ</t>
    <rPh sb="1" eb="2">
      <t>ネン</t>
    </rPh>
    <phoneticPr fontId="2"/>
  </si>
  <si>
    <t>学校番号</t>
    <rPh sb="0" eb="2">
      <t>ガッコウ</t>
    </rPh>
    <rPh sb="2" eb="4">
      <t>バンゴウ</t>
    </rPh>
    <phoneticPr fontId="2"/>
  </si>
  <si>
    <t>学校名</t>
    <rPh sb="0" eb="2">
      <t>ガッコウ</t>
    </rPh>
    <rPh sb="2" eb="3">
      <t>メイ</t>
    </rPh>
    <phoneticPr fontId="2"/>
  </si>
  <si>
    <t>生年月日</t>
    <rPh sb="0" eb="2">
      <t>セイネン</t>
    </rPh>
    <rPh sb="2" eb="4">
      <t>ガッピ</t>
    </rPh>
    <phoneticPr fontId="2"/>
  </si>
  <si>
    <t>JO区分</t>
    <rPh sb="2" eb="4">
      <t>クブン</t>
    </rPh>
    <phoneticPr fontId="2"/>
  </si>
  <si>
    <t>JO区分</t>
    <rPh sb="2" eb="4">
      <t>クブン</t>
    </rPh>
    <phoneticPr fontId="2"/>
  </si>
  <si>
    <t>A</t>
    <phoneticPr fontId="2"/>
  </si>
  <si>
    <t>B</t>
    <phoneticPr fontId="2"/>
  </si>
  <si>
    <t>C</t>
    <phoneticPr fontId="2"/>
  </si>
  <si>
    <t>～</t>
    <phoneticPr fontId="2"/>
  </si>
  <si>
    <t>年度</t>
    <rPh sb="0" eb="2">
      <t>ネンド</t>
    </rPh>
    <phoneticPr fontId="2"/>
  </si>
  <si>
    <t>男
種目区分</t>
    <rPh sb="0" eb="1">
      <t>オトコ</t>
    </rPh>
    <rPh sb="2" eb="4">
      <t>シュモク</t>
    </rPh>
    <rPh sb="4" eb="6">
      <t>クブン</t>
    </rPh>
    <phoneticPr fontId="2"/>
  </si>
  <si>
    <t>女
種目区分</t>
    <rPh sb="0" eb="1">
      <t>オンナ</t>
    </rPh>
    <rPh sb="2" eb="4">
      <t>シュモク</t>
    </rPh>
    <rPh sb="4" eb="6">
      <t>クブン</t>
    </rPh>
    <phoneticPr fontId="2"/>
  </si>
  <si>
    <t>男
期間始</t>
    <rPh sb="0" eb="1">
      <t>オトコ</t>
    </rPh>
    <rPh sb="2" eb="4">
      <t>キカン</t>
    </rPh>
    <rPh sb="4" eb="5">
      <t>ハジ</t>
    </rPh>
    <phoneticPr fontId="2"/>
  </si>
  <si>
    <t>男
期間終</t>
    <rPh sb="0" eb="1">
      <t>オトコ</t>
    </rPh>
    <rPh sb="2" eb="4">
      <t>キカン</t>
    </rPh>
    <rPh sb="4" eb="5">
      <t>オ</t>
    </rPh>
    <phoneticPr fontId="2"/>
  </si>
  <si>
    <t>女
期間始</t>
    <rPh sb="0" eb="1">
      <t>オンナ</t>
    </rPh>
    <rPh sb="2" eb="4">
      <t>キカン</t>
    </rPh>
    <rPh sb="4" eb="5">
      <t>ハジ</t>
    </rPh>
    <phoneticPr fontId="2"/>
  </si>
  <si>
    <t>女
期間終</t>
    <rPh sb="0" eb="1">
      <t>オンナ</t>
    </rPh>
    <rPh sb="2" eb="4">
      <t>キカン</t>
    </rPh>
    <rPh sb="4" eb="5">
      <t>オ</t>
    </rPh>
    <phoneticPr fontId="2"/>
  </si>
  <si>
    <t>ABC</t>
    <phoneticPr fontId="2"/>
  </si>
  <si>
    <t>種目数</t>
    <rPh sb="0" eb="2">
      <t>シュモク</t>
    </rPh>
    <rPh sb="2" eb="3">
      <t>スウ</t>
    </rPh>
    <phoneticPr fontId="2"/>
  </si>
  <si>
    <t>合計金額</t>
    <phoneticPr fontId="2"/>
  </si>
  <si>
    <t>大和スポーツセンターの入場順の事前抽選を希望します。</t>
    <rPh sb="0" eb="2">
      <t>ヤマト</t>
    </rPh>
    <rPh sb="11" eb="13">
      <t>ニュウジョウ</t>
    </rPh>
    <rPh sb="13" eb="14">
      <t>ジュン</t>
    </rPh>
    <rPh sb="15" eb="17">
      <t>ジゼン</t>
    </rPh>
    <rPh sb="17" eb="19">
      <t>チュウセン</t>
    </rPh>
    <rPh sb="20" eb="22">
      <t>キボウ</t>
    </rPh>
    <phoneticPr fontId="2"/>
  </si>
  <si>
    <t>○</t>
    <phoneticPr fontId="2"/>
  </si>
  <si>
    <t>入場順抽選希望</t>
    <rPh sb="0" eb="2">
      <t>ニュウジョウ</t>
    </rPh>
    <rPh sb="2" eb="3">
      <t>ジュン</t>
    </rPh>
    <rPh sb="3" eb="5">
      <t>チュウセン</t>
    </rPh>
    <rPh sb="5" eb="7">
      <t>キボウ</t>
    </rPh>
    <phoneticPr fontId="2"/>
  </si>
  <si>
    <t>（三ツ沢版）</t>
    <rPh sb="1" eb="2">
      <t>ミ</t>
    </rPh>
    <rPh sb="3" eb="4">
      <t>ザワ</t>
    </rPh>
    <rPh sb="4" eb="5">
      <t>バン</t>
    </rPh>
    <phoneticPr fontId="2"/>
  </si>
  <si>
    <t>メインスタンド</t>
  </si>
  <si>
    <t>メインスタンド</t>
    <phoneticPr fontId="2"/>
  </si>
  <si>
    <t>芝生席</t>
    <rPh sb="0" eb="2">
      <t>シバフ</t>
    </rPh>
    <rPh sb="2" eb="3">
      <t>セキ</t>
    </rPh>
    <phoneticPr fontId="2"/>
  </si>
  <si>
    <t>あり</t>
    <phoneticPr fontId="2"/>
  </si>
  <si>
    <t>なし</t>
    <phoneticPr fontId="2"/>
  </si>
  <si>
    <t>メインスタンド</t>
    <phoneticPr fontId="2"/>
  </si>
  <si>
    <t>芝生席</t>
    <rPh sb="0" eb="2">
      <t>シバフ</t>
    </rPh>
    <rPh sb="2" eb="3">
      <t>セキ</t>
    </rPh>
    <phoneticPr fontId="2"/>
  </si>
  <si>
    <t>あり</t>
    <phoneticPr fontId="2"/>
  </si>
  <si>
    <t>なし</t>
    <phoneticPr fontId="2"/>
  </si>
  <si>
    <t>（平塚版）</t>
    <rPh sb="1" eb="3">
      <t>ヒラツカ</t>
    </rPh>
    <rPh sb="3" eb="4">
      <t>バン</t>
    </rPh>
    <phoneticPr fontId="2"/>
  </si>
  <si>
    <t>サイドスタンド</t>
  </si>
  <si>
    <t>バックスタンド</t>
  </si>
  <si>
    <t>メタセコイア</t>
  </si>
  <si>
    <t>（城山版）</t>
    <rPh sb="1" eb="3">
      <t>シロヤマ</t>
    </rPh>
    <rPh sb="3" eb="4">
      <t>バン</t>
    </rPh>
    <phoneticPr fontId="2"/>
  </si>
  <si>
    <t>三ツ沢
メインスタンド</t>
    <rPh sb="0" eb="1">
      <t>ミ</t>
    </rPh>
    <rPh sb="2" eb="3">
      <t>ザワ</t>
    </rPh>
    <phoneticPr fontId="2"/>
  </si>
  <si>
    <t>三ツ沢
芝生席</t>
    <rPh sb="0" eb="1">
      <t>ミ</t>
    </rPh>
    <rPh sb="2" eb="3">
      <t>ザワ</t>
    </rPh>
    <rPh sb="4" eb="6">
      <t>シバフ</t>
    </rPh>
    <rPh sb="6" eb="7">
      <t>セキ</t>
    </rPh>
    <phoneticPr fontId="2"/>
  </si>
  <si>
    <t>平塚
メインスタンド</t>
    <rPh sb="0" eb="2">
      <t>ヒラツカ</t>
    </rPh>
    <phoneticPr fontId="2"/>
  </si>
  <si>
    <t>平塚
サイドスタンド</t>
    <rPh sb="0" eb="2">
      <t>ヒラツカ</t>
    </rPh>
    <phoneticPr fontId="2"/>
  </si>
  <si>
    <t>平塚
バックスタンド</t>
    <rPh sb="0" eb="2">
      <t>ヒラツカ</t>
    </rPh>
    <phoneticPr fontId="2"/>
  </si>
  <si>
    <t>平塚
メタセコイア</t>
    <rPh sb="0" eb="2">
      <t>ヒラツカ</t>
    </rPh>
    <phoneticPr fontId="2"/>
  </si>
  <si>
    <t>城山
メインスタンド</t>
    <rPh sb="0" eb="2">
      <t>シロヤマ</t>
    </rPh>
    <phoneticPr fontId="2"/>
  </si>
  <si>
    <t>城山
芝生席</t>
    <rPh sb="0" eb="2">
      <t>シロヤマ</t>
    </rPh>
    <rPh sb="3" eb="5">
      <t>シバフ</t>
    </rPh>
    <rPh sb="5" eb="6">
      <t>セキ</t>
    </rPh>
    <phoneticPr fontId="2"/>
  </si>
  <si>
    <t>生年月日</t>
    <rPh sb="0" eb="2">
      <t>セイネン</t>
    </rPh>
    <rPh sb="2" eb="4">
      <t>ガッピ</t>
    </rPh>
    <phoneticPr fontId="2"/>
  </si>
  <si>
    <t>生年月日</t>
    <rPh sb="0" eb="2">
      <t>セイネン</t>
    </rPh>
    <rPh sb="2" eb="4">
      <t>ガッピ</t>
    </rPh>
    <phoneticPr fontId="2"/>
  </si>
  <si>
    <t>性別</t>
    <rPh sb="0" eb="2">
      <t>セイベツ</t>
    </rPh>
    <phoneticPr fontId="2"/>
  </si>
  <si>
    <t>学年</t>
    <rPh sb="0" eb="2">
      <t>ガクネン</t>
    </rPh>
    <phoneticPr fontId="2"/>
  </si>
  <si>
    <t>男</t>
    <rPh sb="0" eb="1">
      <t>オトコ</t>
    </rPh>
    <phoneticPr fontId="2"/>
  </si>
  <si>
    <t>女</t>
    <rPh sb="0" eb="1">
      <t>オンナ</t>
    </rPh>
    <phoneticPr fontId="2"/>
  </si>
  <si>
    <t>100mR</t>
    <phoneticPr fontId="2"/>
  </si>
  <si>
    <t>4×100mR</t>
    <phoneticPr fontId="2"/>
  </si>
  <si>
    <t>１００ｍR</t>
    <phoneticPr fontId="2"/>
  </si>
  <si>
    <t>横浜市立義務教育学校霧が丘学園</t>
    <phoneticPr fontId="2"/>
  </si>
  <si>
    <t>横浜市立義務教育学校西金沢学園</t>
    <phoneticPr fontId="2"/>
  </si>
  <si>
    <t>桜台</t>
    <rPh sb="0" eb="1">
      <t>サクラ</t>
    </rPh>
    <rPh sb="1" eb="2">
      <t>ダイ</t>
    </rPh>
    <phoneticPr fontId="2"/>
  </si>
  <si>
    <t>上の台</t>
    <rPh sb="0" eb="1">
      <t>カミ</t>
    </rPh>
    <rPh sb="2" eb="3">
      <t>ダイ</t>
    </rPh>
    <phoneticPr fontId="2"/>
  </si>
  <si>
    <t>片浦</t>
    <rPh sb="0" eb="2">
      <t>カタウラ</t>
    </rPh>
    <phoneticPr fontId="2"/>
  </si>
  <si>
    <t>横須賀市立桜台中学校</t>
    <rPh sb="0" eb="5">
      <t>ヨコスカシリツ</t>
    </rPh>
    <rPh sb="5" eb="7">
      <t>サクラダイ</t>
    </rPh>
    <rPh sb="7" eb="10">
      <t>チュウガッコウ</t>
    </rPh>
    <phoneticPr fontId="2"/>
  </si>
  <si>
    <t>横須賀市立上の台中学校</t>
    <rPh sb="0" eb="5">
      <t>ヨコスカシリツ</t>
    </rPh>
    <rPh sb="5" eb="6">
      <t>ウエ</t>
    </rPh>
    <rPh sb="7" eb="8">
      <t>ダイ</t>
    </rPh>
    <rPh sb="8" eb="11">
      <t>チュウガッコウ</t>
    </rPh>
    <phoneticPr fontId="2"/>
  </si>
  <si>
    <t>横浜DeNAﾗﾝﾆﾝｸﾞｸﾗﾌﾞ</t>
    <rPh sb="0" eb="2">
      <t>ヨコハマ</t>
    </rPh>
    <phoneticPr fontId="2"/>
  </si>
  <si>
    <t>横浜AC</t>
    <rPh sb="0" eb="2">
      <t>ヨコハマ</t>
    </rPh>
    <phoneticPr fontId="2"/>
  </si>
  <si>
    <t>ﾜｰﾙｳｲﾝﾄﾞAC</t>
  </si>
  <si>
    <t>FCｺﾗｿﾝ</t>
  </si>
  <si>
    <t>日産ｽﾀｼﾞｱﾑｱｽﾘｰﾄｸﾗﾌﾞ</t>
    <rPh sb="0" eb="2">
      <t>ニッサン</t>
    </rPh>
    <phoneticPr fontId="2"/>
  </si>
  <si>
    <t>HappinessAC</t>
  </si>
  <si>
    <t>SCDAC</t>
    <phoneticPr fontId="2"/>
  </si>
  <si>
    <t>SCDアスレチッククラブ</t>
    <phoneticPr fontId="2"/>
  </si>
  <si>
    <t>ワールウインドAC</t>
    <phoneticPr fontId="2"/>
  </si>
  <si>
    <t>FCコラソン</t>
    <phoneticPr fontId="2"/>
  </si>
  <si>
    <t>横浜 DeNA ランニング クラブ</t>
    <rPh sb="0" eb="2">
      <t>ヨコハマ</t>
    </rPh>
    <phoneticPr fontId="2"/>
  </si>
  <si>
    <t>横浜アスリートクラブ</t>
    <rPh sb="0" eb="2">
      <t>ヨコハマ</t>
    </rPh>
    <phoneticPr fontId="2"/>
  </si>
  <si>
    <t>日産スタジアム・アスリートクラブ</t>
    <rPh sb="0" eb="2">
      <t>ニッサン</t>
    </rPh>
    <phoneticPr fontId="2"/>
  </si>
  <si>
    <t>１．名簿入力</t>
    <rPh sb="2" eb="4">
      <t>メイボ</t>
    </rPh>
    <rPh sb="4" eb="6">
      <t>ニュウリョク</t>
    </rPh>
    <phoneticPr fontId="46"/>
  </si>
  <si>
    <t>２．大会入力</t>
    <rPh sb="2" eb="4">
      <t>タイカイ</t>
    </rPh>
    <rPh sb="4" eb="6">
      <t>ニュウリョク</t>
    </rPh>
    <phoneticPr fontId="46"/>
  </si>
  <si>
    <t>（１）学校番号・・・・・県大会で使用する番号を入力してください。</t>
    <rPh sb="3" eb="5">
      <t>ガッコウ</t>
    </rPh>
    <rPh sb="5" eb="7">
      <t>バンゴウ</t>
    </rPh>
    <rPh sb="12" eb="13">
      <t>ケン</t>
    </rPh>
    <rPh sb="13" eb="15">
      <t>タイカイ</t>
    </rPh>
    <rPh sb="16" eb="18">
      <t>シヨウ</t>
    </rPh>
    <rPh sb="20" eb="22">
      <t>バンゴウ</t>
    </rPh>
    <rPh sb="23" eb="25">
      <t>ニュウリョク</t>
    </rPh>
    <phoneticPr fontId="46"/>
  </si>
  <si>
    <t>　　　　　　　　　　　　②性と名の間には全角１文字分スペースをあけてください。</t>
    <rPh sb="13" eb="14">
      <t>セイ</t>
    </rPh>
    <rPh sb="15" eb="16">
      <t>メイ</t>
    </rPh>
    <rPh sb="17" eb="18">
      <t>アイダ</t>
    </rPh>
    <rPh sb="20" eb="22">
      <t>ゼンカク</t>
    </rPh>
    <rPh sb="23" eb="25">
      <t>モジ</t>
    </rPh>
    <rPh sb="25" eb="26">
      <t>ブン</t>
    </rPh>
    <phoneticPr fontId="2"/>
  </si>
  <si>
    <t>　　　　　　　　　　　　③例）３文字：●●　●、　４文字：●●　●●、５文字：●●　●●●</t>
    <rPh sb="13" eb="14">
      <t>レイ</t>
    </rPh>
    <rPh sb="16" eb="18">
      <t>モジ</t>
    </rPh>
    <rPh sb="26" eb="28">
      <t>モジ</t>
    </rPh>
    <rPh sb="36" eb="38">
      <t>モジ</t>
    </rPh>
    <phoneticPr fontId="2"/>
  </si>
  <si>
    <t>　　　　　　　　　　　　④実例）津國　和、津國　洋和、津國　洋和也、津國　ﾋﾛｶｽﾞ</t>
    <rPh sb="13" eb="15">
      <t>ジツレイ</t>
    </rPh>
    <rPh sb="16" eb="18">
      <t>ツクニ</t>
    </rPh>
    <rPh sb="19" eb="20">
      <t>ワ</t>
    </rPh>
    <rPh sb="21" eb="23">
      <t>ツクニ</t>
    </rPh>
    <rPh sb="24" eb="26">
      <t>ヒロカズ</t>
    </rPh>
    <rPh sb="27" eb="29">
      <t>ツクニ</t>
    </rPh>
    <rPh sb="30" eb="32">
      <t>ヒロカズ</t>
    </rPh>
    <rPh sb="32" eb="33">
      <t>ヤ</t>
    </rPh>
    <rPh sb="34" eb="36">
      <t>ツクニ</t>
    </rPh>
    <phoneticPr fontId="2"/>
  </si>
  <si>
    <t>　　　　　　　　　　　　※入力ミスのないようにしてください。</t>
    <rPh sb="13" eb="15">
      <t>ニュウリョク</t>
    </rPh>
    <phoneticPr fontId="2"/>
  </si>
  <si>
    <t>　　　　　　　　　　　　※半角で入力してください。</t>
    <rPh sb="13" eb="15">
      <t>ハンカク</t>
    </rPh>
    <rPh sb="16" eb="18">
      <t>ニュウリョク</t>
    </rPh>
    <phoneticPr fontId="2"/>
  </si>
  <si>
    <r>
      <t>（３）氏名・・・・・・・①</t>
    </r>
    <r>
      <rPr>
        <sz val="11"/>
        <color rgb="FFFF0000"/>
        <rFont val="HGSｺﾞｼｯｸM"/>
        <family val="3"/>
        <charset val="128"/>
      </rPr>
      <t>「漢字・ひらがな」は全角、「ｶﾀｶﾅ」は半角</t>
    </r>
    <r>
      <rPr>
        <sz val="11"/>
        <color theme="1"/>
        <rFont val="HGSｺﾞｼｯｸM"/>
        <family val="3"/>
        <charset val="128"/>
      </rPr>
      <t>で入力してください。</t>
    </r>
    <rPh sb="3" eb="5">
      <t>シメイ</t>
    </rPh>
    <rPh sb="14" eb="16">
      <t>カンジ</t>
    </rPh>
    <rPh sb="23" eb="25">
      <t>ゼンカク</t>
    </rPh>
    <rPh sb="33" eb="35">
      <t>ハンカク</t>
    </rPh>
    <rPh sb="36" eb="38">
      <t>ニュウリョク</t>
    </rPh>
    <phoneticPr fontId="2"/>
  </si>
  <si>
    <r>
      <t>（４）ﾌﾘｶﾞﾅ・・・・・・</t>
    </r>
    <r>
      <rPr>
        <sz val="11"/>
        <color rgb="FFFF0000"/>
        <rFont val="HGSｺﾞｼｯｸM"/>
        <family val="3"/>
        <charset val="128"/>
      </rPr>
      <t>半角</t>
    </r>
    <r>
      <rPr>
        <sz val="11"/>
        <color theme="1"/>
        <rFont val="HGSｺﾞｼｯｸM"/>
        <family val="3"/>
        <charset val="128"/>
      </rPr>
      <t>で入力してください。</t>
    </r>
    <rPh sb="14" eb="16">
      <t>ハンカク</t>
    </rPh>
    <rPh sb="17" eb="19">
      <t>ニュウリョク</t>
    </rPh>
    <phoneticPr fontId="46"/>
  </si>
  <si>
    <t>（５）学年・・・・・・・セル横の[▼]を押して、数字を選択してください。</t>
    <rPh sb="3" eb="5">
      <t>ガクネン</t>
    </rPh>
    <rPh sb="14" eb="15">
      <t>ヨコ</t>
    </rPh>
    <rPh sb="20" eb="21">
      <t>オ</t>
    </rPh>
    <rPh sb="24" eb="26">
      <t>スウジ</t>
    </rPh>
    <rPh sb="27" eb="29">
      <t>センタク</t>
    </rPh>
    <phoneticPr fontId="2"/>
  </si>
  <si>
    <t>（７）陸連登録番号・・・日本陸連登録番号を入力してください。（JAAF IDではありません）</t>
    <rPh sb="3" eb="5">
      <t>リクレン</t>
    </rPh>
    <rPh sb="5" eb="7">
      <t>トウロク</t>
    </rPh>
    <rPh sb="7" eb="9">
      <t>バンゴウ</t>
    </rPh>
    <rPh sb="12" eb="14">
      <t>ニホン</t>
    </rPh>
    <rPh sb="14" eb="16">
      <t>リクレン</t>
    </rPh>
    <rPh sb="16" eb="18">
      <t>トウロク</t>
    </rPh>
    <rPh sb="18" eb="20">
      <t>バンゴウ</t>
    </rPh>
    <rPh sb="21" eb="23">
      <t>ニュウリョク</t>
    </rPh>
    <phoneticPr fontId="2"/>
  </si>
  <si>
    <r>
      <t>（８）生年月日・・・・・①</t>
    </r>
    <r>
      <rPr>
        <sz val="11"/>
        <color rgb="FFFF0000"/>
        <rFont val="HGSｺﾞｼｯｸM"/>
        <family val="3"/>
        <charset val="128"/>
      </rPr>
      <t>半角で「20△△/△△/△△」の形式</t>
    </r>
    <r>
      <rPr>
        <sz val="11"/>
        <color theme="1"/>
        <rFont val="HGSｺﾞｼｯｸM"/>
        <family val="3"/>
        <charset val="128"/>
      </rPr>
      <t>で入力してください。</t>
    </r>
    <rPh sb="3" eb="5">
      <t>セイネン</t>
    </rPh>
    <rPh sb="5" eb="7">
      <t>ガッピ</t>
    </rPh>
    <rPh sb="13" eb="15">
      <t>ハンカク</t>
    </rPh>
    <rPh sb="29" eb="31">
      <t>ケイシキ</t>
    </rPh>
    <rPh sb="32" eb="34">
      <t>ニュウリョク</t>
    </rPh>
    <phoneticPr fontId="2"/>
  </si>
  <si>
    <r>
      <t>　　　　　　　　　　　　②</t>
    </r>
    <r>
      <rPr>
        <sz val="11"/>
        <color rgb="FFFF0000"/>
        <rFont val="HGSｺﾞｼｯｸM"/>
        <family val="3"/>
        <charset val="128"/>
      </rPr>
      <t>全員入力</t>
    </r>
    <r>
      <rPr>
        <sz val="11"/>
        <color theme="1"/>
        <rFont val="HGSｺﾞｼｯｸM"/>
        <family val="3"/>
        <charset val="128"/>
      </rPr>
      <t>してください。</t>
    </r>
    <rPh sb="13" eb="15">
      <t>ゼンイン</t>
    </rPh>
    <rPh sb="15" eb="17">
      <t>ニュウリョク</t>
    </rPh>
    <phoneticPr fontId="2"/>
  </si>
  <si>
    <t>※色付きのセルのみに入力をお願いします。</t>
    <rPh sb="1" eb="2">
      <t>イロ</t>
    </rPh>
    <rPh sb="2" eb="3">
      <t>ツキ</t>
    </rPh>
    <rPh sb="10" eb="12">
      <t>ニュウリョク</t>
    </rPh>
    <rPh sb="14" eb="15">
      <t>ネガ</t>
    </rPh>
    <phoneticPr fontId="2"/>
  </si>
  <si>
    <t>（１）シート・・・・・・各大会の「大会名」のシートに入力してださい。</t>
    <rPh sb="12" eb="15">
      <t>カクタイカイ</t>
    </rPh>
    <rPh sb="17" eb="19">
      <t>タイカイ</t>
    </rPh>
    <rPh sb="19" eb="20">
      <t>メイ</t>
    </rPh>
    <rPh sb="26" eb="28">
      <t>ニュウリョク</t>
    </rPh>
    <phoneticPr fontId="46"/>
  </si>
  <si>
    <t>（２）番号・・・・・・・個人ナンバーを入力してください。</t>
    <rPh sb="3" eb="5">
      <t>バンゴウ</t>
    </rPh>
    <rPh sb="12" eb="14">
      <t>コジン</t>
    </rPh>
    <rPh sb="19" eb="21">
      <t>ニュウリョク</t>
    </rPh>
    <phoneticPr fontId="2"/>
  </si>
  <si>
    <t>（３）大会ﾅﾝﾊﾞｰｶｰﾄﾞ・・・２名以上同じ種目に出場するときや、リレーのナンバーを個人種目の番号に</t>
    <rPh sb="3" eb="5">
      <t>タイカイ</t>
    </rPh>
    <rPh sb="18" eb="19">
      <t>メイ</t>
    </rPh>
    <rPh sb="19" eb="21">
      <t>イジョウ</t>
    </rPh>
    <rPh sb="21" eb="22">
      <t>オナ</t>
    </rPh>
    <rPh sb="23" eb="25">
      <t>シュモク</t>
    </rPh>
    <rPh sb="26" eb="28">
      <t>シュツジョウ</t>
    </rPh>
    <rPh sb="43" eb="45">
      <t>コジン</t>
    </rPh>
    <rPh sb="45" eb="47">
      <t>シュモク</t>
    </rPh>
    <rPh sb="48" eb="50">
      <t>バンゴウ</t>
    </rPh>
    <phoneticPr fontId="2"/>
  </si>
  <si>
    <t>　　　　　　　　　　　　合わせるときに入力してください。</t>
    <rPh sb="12" eb="13">
      <t>ア</t>
    </rPh>
    <rPh sb="19" eb="21">
      <t>ニュウリョク</t>
    </rPh>
    <phoneticPr fontId="2"/>
  </si>
  <si>
    <t>（５）学校長名・・・・・手書きでも、入力でもOKです。</t>
    <rPh sb="3" eb="5">
      <t>ガッコウ</t>
    </rPh>
    <rPh sb="5" eb="6">
      <t>チョウ</t>
    </rPh>
    <rPh sb="6" eb="7">
      <t>メイ</t>
    </rPh>
    <rPh sb="12" eb="14">
      <t>テガ</t>
    </rPh>
    <rPh sb="18" eb="20">
      <t>ニュウリョク</t>
    </rPh>
    <phoneticPr fontId="2"/>
  </si>
  <si>
    <t>（６）責任者名・・・・・手書きでも、入力でもOKです。</t>
    <rPh sb="3" eb="6">
      <t>セキニンシャ</t>
    </rPh>
    <rPh sb="6" eb="7">
      <t>メイ</t>
    </rPh>
    <rPh sb="7" eb="8">
      <t>ガクメイ</t>
    </rPh>
    <rPh sb="12" eb="14">
      <t>テガ</t>
    </rPh>
    <rPh sb="18" eb="20">
      <t>ニュウリョク</t>
    </rPh>
    <phoneticPr fontId="2"/>
  </si>
  <si>
    <t>（６）性別・・・・・・・セル横の[▼]を押して、「男」か「女」を選択してください。</t>
    <rPh sb="3" eb="5">
      <t>セイベツ</t>
    </rPh>
    <rPh sb="14" eb="15">
      <t>ヨコ</t>
    </rPh>
    <rPh sb="20" eb="21">
      <t>オ</t>
    </rPh>
    <rPh sb="25" eb="26">
      <t>オトコ</t>
    </rPh>
    <rPh sb="29" eb="30">
      <t>オンナ</t>
    </rPh>
    <rPh sb="32" eb="34">
      <t>センタク</t>
    </rPh>
    <phoneticPr fontId="2"/>
  </si>
  <si>
    <t>（７）入場順抽選・・・・セル横の[▼]を押して、「あり」か「なし」を選択してください。</t>
    <rPh sb="3" eb="5">
      <t>ニュウジョウ</t>
    </rPh>
    <rPh sb="5" eb="6">
      <t>ジュン</t>
    </rPh>
    <rPh sb="6" eb="8">
      <t>チュウセン</t>
    </rPh>
    <rPh sb="14" eb="15">
      <t>ヨコ</t>
    </rPh>
    <rPh sb="20" eb="21">
      <t>オ</t>
    </rPh>
    <rPh sb="34" eb="36">
      <t>センタク</t>
    </rPh>
    <phoneticPr fontId="2"/>
  </si>
  <si>
    <t>　　　　　　　　　　　　※男子選手は「男」、女子選手は「女」を選択してください。</t>
    <rPh sb="13" eb="15">
      <t>ダンシ</t>
    </rPh>
    <rPh sb="15" eb="17">
      <t>センシュ</t>
    </rPh>
    <rPh sb="19" eb="20">
      <t>オトコ</t>
    </rPh>
    <rPh sb="22" eb="24">
      <t>ジョシ</t>
    </rPh>
    <rPh sb="24" eb="26">
      <t>センシュ</t>
    </rPh>
    <rPh sb="28" eb="29">
      <t>オンナ</t>
    </rPh>
    <rPh sb="31" eb="33">
      <t>センタク</t>
    </rPh>
    <phoneticPr fontId="2"/>
  </si>
  <si>
    <t>（８）最高記録・・・・・公認記録か中体連（県・地区）主催の記録会の記録を入力してください。</t>
    <rPh sb="3" eb="5">
      <t>サイコウ</t>
    </rPh>
    <rPh sb="5" eb="7">
      <t>キロク</t>
    </rPh>
    <rPh sb="12" eb="14">
      <t>コウニン</t>
    </rPh>
    <rPh sb="14" eb="16">
      <t>キロク</t>
    </rPh>
    <rPh sb="17" eb="20">
      <t>チュウタイレン</t>
    </rPh>
    <rPh sb="21" eb="22">
      <t>ケン</t>
    </rPh>
    <rPh sb="23" eb="25">
      <t>チク</t>
    </rPh>
    <rPh sb="26" eb="28">
      <t>シュサイ</t>
    </rPh>
    <rPh sb="29" eb="31">
      <t>キロク</t>
    </rPh>
    <rPh sb="31" eb="32">
      <t>カイ</t>
    </rPh>
    <rPh sb="33" eb="35">
      <t>キロク</t>
    </rPh>
    <rPh sb="36" eb="38">
      <t>ニュウリョク</t>
    </rPh>
    <phoneticPr fontId="2"/>
  </si>
  <si>
    <t>　　③電話番号・・・・・電話番号を入力してください。</t>
    <rPh sb="3" eb="5">
      <t>デンワ</t>
    </rPh>
    <rPh sb="5" eb="7">
      <t>バンゴウ</t>
    </rPh>
    <rPh sb="12" eb="14">
      <t>デンワ</t>
    </rPh>
    <rPh sb="14" eb="16">
      <t>バンゴウ</t>
    </rPh>
    <rPh sb="17" eb="19">
      <t>ニュウリョク</t>
    </rPh>
    <phoneticPr fontId="2"/>
  </si>
  <si>
    <t>　　②住所・・・・・・・住所を入力してください。</t>
    <rPh sb="3" eb="5">
      <t>ジュウショ</t>
    </rPh>
    <rPh sb="12" eb="14">
      <t>ジュウショ</t>
    </rPh>
    <rPh sb="15" eb="17">
      <t>ニュウリョク</t>
    </rPh>
    <phoneticPr fontId="2"/>
  </si>
  <si>
    <t>　　①正式学校名・・・・正式学校名を入力してください。</t>
    <rPh sb="3" eb="5">
      <t>セイシキ</t>
    </rPh>
    <rPh sb="5" eb="7">
      <t>ガッコウ</t>
    </rPh>
    <rPh sb="7" eb="8">
      <t>メイ</t>
    </rPh>
    <rPh sb="12" eb="14">
      <t>セイシキ</t>
    </rPh>
    <rPh sb="14" eb="16">
      <t>ガッコウ</t>
    </rPh>
    <rPh sb="16" eb="17">
      <t>メイ</t>
    </rPh>
    <rPh sb="18" eb="20">
      <t>ニュウリョク</t>
    </rPh>
    <phoneticPr fontId="2"/>
  </si>
  <si>
    <r>
      <t>（２）学校情報　</t>
    </r>
    <r>
      <rPr>
        <sz val="11"/>
        <color rgb="FFFF0000"/>
        <rFont val="HGSｺﾞｼｯｸM"/>
        <family val="3"/>
        <charset val="128"/>
      </rPr>
      <t>※訂正があるときは、そのままセルに上書きして直接入力</t>
    </r>
    <r>
      <rPr>
        <sz val="11"/>
        <color theme="1"/>
        <rFont val="HGSｺﾞｼｯｸM"/>
        <family val="3"/>
        <charset val="128"/>
      </rPr>
      <t>してください。</t>
    </r>
    <rPh sb="3" eb="5">
      <t>ガッコウ</t>
    </rPh>
    <rPh sb="5" eb="7">
      <t>ジョウホウ</t>
    </rPh>
    <rPh sb="9" eb="11">
      <t>テイセイ</t>
    </rPh>
    <rPh sb="25" eb="27">
      <t>ウワガ</t>
    </rPh>
    <rPh sb="30" eb="32">
      <t>チョクセツ</t>
    </rPh>
    <rPh sb="32" eb="34">
      <t>ニュウリョク</t>
    </rPh>
    <phoneticPr fontId="2"/>
  </si>
  <si>
    <t>　　①「分、秒、：、．、ｍ」など単位等の入力は必要ありません。数字のみ入力してください。</t>
    <rPh sb="4" eb="5">
      <t>フン</t>
    </rPh>
    <rPh sb="6" eb="7">
      <t>ビョウ</t>
    </rPh>
    <rPh sb="16" eb="18">
      <t>タンイ</t>
    </rPh>
    <rPh sb="18" eb="19">
      <t>トウ</t>
    </rPh>
    <rPh sb="20" eb="22">
      <t>ニュウリョク</t>
    </rPh>
    <rPh sb="23" eb="25">
      <t>ヒツヨウ</t>
    </rPh>
    <rPh sb="31" eb="33">
      <t>スウジ</t>
    </rPh>
    <rPh sb="35" eb="37">
      <t>ニュウリョク</t>
    </rPh>
    <phoneticPr fontId="2"/>
  </si>
  <si>
    <t>　　②60秒以上は分に換算して入力してください。</t>
    <rPh sb="5" eb="6">
      <t>ビョウ</t>
    </rPh>
    <rPh sb="6" eb="8">
      <t>イジョウ</t>
    </rPh>
    <rPh sb="9" eb="10">
      <t>フン</t>
    </rPh>
    <rPh sb="11" eb="13">
      <t>カンサン</t>
    </rPh>
    <rPh sb="15" eb="17">
      <t>ニュウリョク</t>
    </rPh>
    <phoneticPr fontId="46"/>
  </si>
  <si>
    <t>　　　（例）11秒35⇒「1135」、10分54秒82⇒「105482」、9m85⇒「985」</t>
    <rPh sb="4" eb="5">
      <t>レイ</t>
    </rPh>
    <rPh sb="8" eb="9">
      <t>ビョウ</t>
    </rPh>
    <rPh sb="21" eb="22">
      <t>フン</t>
    </rPh>
    <rPh sb="24" eb="25">
      <t>ビョウ</t>
    </rPh>
    <phoneticPr fontId="46"/>
  </si>
  <si>
    <t>　　　（例）63秒82⇒「6382」は×、「10382」と入力する（1分03秒82と考える）</t>
    <rPh sb="4" eb="5">
      <t>レイ</t>
    </rPh>
    <rPh sb="8" eb="9">
      <t>ビョウ</t>
    </rPh>
    <rPh sb="29" eb="31">
      <t>ニュウリョク</t>
    </rPh>
    <rPh sb="42" eb="43">
      <t>カンガ</t>
    </rPh>
    <phoneticPr fontId="46"/>
  </si>
  <si>
    <t>　　③手動計時は電気計時に換算して入力してください。</t>
    <rPh sb="3" eb="5">
      <t>シュドウ</t>
    </rPh>
    <rPh sb="5" eb="7">
      <t>ケイジ</t>
    </rPh>
    <rPh sb="8" eb="10">
      <t>デンキ</t>
    </rPh>
    <rPh sb="10" eb="12">
      <t>ケイジ</t>
    </rPh>
    <rPh sb="13" eb="15">
      <t>カンサン</t>
    </rPh>
    <rPh sb="17" eb="19">
      <t>ニュウリョク</t>
    </rPh>
    <phoneticPr fontId="46"/>
  </si>
  <si>
    <t>　　　【400m未満】+0.24　（例）11秒3⇒「1154」（11秒54に換算）</t>
    <rPh sb="8" eb="10">
      <t>ミマン</t>
    </rPh>
    <rPh sb="18" eb="19">
      <t>レイ</t>
    </rPh>
    <rPh sb="22" eb="23">
      <t>ビョウ</t>
    </rPh>
    <rPh sb="34" eb="35">
      <t>ビョウ</t>
    </rPh>
    <rPh sb="38" eb="40">
      <t>カンサン</t>
    </rPh>
    <phoneticPr fontId="46"/>
  </si>
  <si>
    <t>　　　【400m】　　+0.14　（例）58秒5⇒「5864」（58秒64に換算）</t>
    <rPh sb="18" eb="19">
      <t>レイ</t>
    </rPh>
    <rPh sb="22" eb="23">
      <t>ビョウ</t>
    </rPh>
    <rPh sb="34" eb="35">
      <t>ビョウ</t>
    </rPh>
    <rPh sb="38" eb="40">
      <t>カンサン</t>
    </rPh>
    <phoneticPr fontId="46"/>
  </si>
  <si>
    <t>　　　【800m以上】1/100を「0」にする （例）9分34秒2⇒「93420」（9分34秒20）</t>
    <rPh sb="8" eb="10">
      <t>イジョウ</t>
    </rPh>
    <rPh sb="28" eb="29">
      <t>フン</t>
    </rPh>
    <rPh sb="31" eb="32">
      <t>ビョウ</t>
    </rPh>
    <rPh sb="43" eb="44">
      <t>フン</t>
    </rPh>
    <rPh sb="46" eb="47">
      <t>ビョウ</t>
    </rPh>
    <phoneticPr fontId="46"/>
  </si>
  <si>
    <t>※入力ミスのないようにお願いします。編成に影響が出てしまいます。</t>
    <rPh sb="1" eb="3">
      <t>ニュウリョク</t>
    </rPh>
    <rPh sb="12" eb="13">
      <t>ネガ</t>
    </rPh>
    <rPh sb="18" eb="20">
      <t>ヘンセイ</t>
    </rPh>
    <rPh sb="21" eb="23">
      <t>エイキョウ</t>
    </rPh>
    <rPh sb="24" eb="25">
      <t>デ</t>
    </rPh>
    <phoneticPr fontId="2"/>
  </si>
  <si>
    <t>（４）参加人数・・・・・自動計算されますが、違っている場合は直接入力してください。（数字のみ入力）</t>
    <rPh sb="3" eb="5">
      <t>サンカ</t>
    </rPh>
    <rPh sb="5" eb="7">
      <t>ニンズウ</t>
    </rPh>
    <rPh sb="12" eb="14">
      <t>ジドウ</t>
    </rPh>
    <rPh sb="14" eb="16">
      <t>ケイサン</t>
    </rPh>
    <rPh sb="22" eb="23">
      <t>チガ</t>
    </rPh>
    <rPh sb="27" eb="29">
      <t>バアイ</t>
    </rPh>
    <rPh sb="30" eb="32">
      <t>チョクセツ</t>
    </rPh>
    <rPh sb="32" eb="34">
      <t>ニュウリョク</t>
    </rPh>
    <rPh sb="42" eb="44">
      <t>スウジ</t>
    </rPh>
    <rPh sb="46" eb="48">
      <t>ニュウリョク</t>
    </rPh>
    <phoneticPr fontId="2"/>
  </si>
  <si>
    <t>３．お問い合わせ</t>
    <rPh sb="3" eb="4">
      <t>ト</t>
    </rPh>
    <rPh sb="5" eb="6">
      <t>ア</t>
    </rPh>
    <phoneticPr fontId="2"/>
  </si>
  <si>
    <t>（１）各地区専門委員に連絡してください。</t>
    <rPh sb="3" eb="6">
      <t>カクチク</t>
    </rPh>
    <rPh sb="6" eb="8">
      <t>センモン</t>
    </rPh>
    <rPh sb="8" eb="10">
      <t>イイン</t>
    </rPh>
    <rPh sb="11" eb="13">
      <t>レンラク</t>
    </rPh>
    <phoneticPr fontId="2"/>
  </si>
  <si>
    <t>（２）県専門部記録委員長に連絡してください。</t>
    <rPh sb="3" eb="4">
      <t>ケン</t>
    </rPh>
    <rPh sb="4" eb="6">
      <t>センモン</t>
    </rPh>
    <rPh sb="6" eb="7">
      <t>ブ</t>
    </rPh>
    <rPh sb="7" eb="9">
      <t>キロク</t>
    </rPh>
    <rPh sb="9" eb="12">
      <t>イインチョウ</t>
    </rPh>
    <rPh sb="13" eb="15">
      <t>レンラク</t>
    </rPh>
    <phoneticPr fontId="2"/>
  </si>
  <si>
    <r>
      <t>※このファイルを</t>
    </r>
    <r>
      <rPr>
        <u/>
        <sz val="11"/>
        <color theme="1"/>
        <rFont val="HGS創英角ｺﾞｼｯｸUB"/>
        <family val="3"/>
        <charset val="128"/>
      </rPr>
      <t>県大会以外</t>
    </r>
    <r>
      <rPr>
        <sz val="11"/>
        <color theme="1"/>
        <rFont val="HGS創英角ｺﾞｼｯｸUB"/>
        <family val="3"/>
        <charset val="128"/>
      </rPr>
      <t>の申込等に使う場合は、必ず作成者に</t>
    </r>
    <r>
      <rPr>
        <sz val="11"/>
        <color rgb="FFFF0000"/>
        <rFont val="HGS創英角ｺﾞｼｯｸUB"/>
        <family val="3"/>
        <charset val="128"/>
      </rPr>
      <t>使用許可</t>
    </r>
    <r>
      <rPr>
        <sz val="11"/>
        <color theme="1"/>
        <rFont val="HGS創英角ｺﾞｼｯｸUB"/>
        <family val="3"/>
        <charset val="128"/>
      </rPr>
      <t>を取ってください。</t>
    </r>
    <rPh sb="8" eb="9">
      <t>ケン</t>
    </rPh>
    <rPh sb="9" eb="11">
      <t>タイカイ</t>
    </rPh>
    <rPh sb="11" eb="13">
      <t>イガイ</t>
    </rPh>
    <rPh sb="14" eb="16">
      <t>モウシコミ</t>
    </rPh>
    <rPh sb="16" eb="17">
      <t>トウ</t>
    </rPh>
    <rPh sb="18" eb="19">
      <t>ツカ</t>
    </rPh>
    <rPh sb="20" eb="22">
      <t>バアイ</t>
    </rPh>
    <rPh sb="24" eb="25">
      <t>カナラ</t>
    </rPh>
    <rPh sb="26" eb="29">
      <t>サクセイシャ</t>
    </rPh>
    <rPh sb="30" eb="32">
      <t>シヨウ</t>
    </rPh>
    <rPh sb="32" eb="34">
      <t>キョカ</t>
    </rPh>
    <rPh sb="35" eb="36">
      <t>ト</t>
    </rPh>
    <phoneticPr fontId="2"/>
  </si>
  <si>
    <t>年度</t>
    <rPh sb="0" eb="2">
      <t>ネンド</t>
    </rPh>
    <phoneticPr fontId="2"/>
  </si>
  <si>
    <t>入力例【名簿入力】　※手入力したところを赤字にしています。</t>
    <rPh sb="0" eb="2">
      <t>ニュウリョク</t>
    </rPh>
    <rPh sb="2" eb="3">
      <t>レイ</t>
    </rPh>
    <rPh sb="4" eb="6">
      <t>メイボ</t>
    </rPh>
    <rPh sb="6" eb="8">
      <t>ニュウリョク</t>
    </rPh>
    <rPh sb="11" eb="12">
      <t>テ</t>
    </rPh>
    <rPh sb="12" eb="14">
      <t>ニュウリョク</t>
    </rPh>
    <rPh sb="20" eb="22">
      <t>アカジ</t>
    </rPh>
    <phoneticPr fontId="2"/>
  </si>
  <si>
    <t>入力例【大会入力】　※手入力したところを赤字にしています。</t>
    <rPh sb="0" eb="2">
      <t>ニュウリョク</t>
    </rPh>
    <rPh sb="2" eb="3">
      <t>レイ</t>
    </rPh>
    <rPh sb="4" eb="6">
      <t>タイカイ</t>
    </rPh>
    <rPh sb="6" eb="8">
      <t>ニュウリョク</t>
    </rPh>
    <rPh sb="11" eb="12">
      <t>テ</t>
    </rPh>
    <rPh sb="12" eb="14">
      <t>ニュウリョク</t>
    </rPh>
    <rPh sb="20" eb="22">
      <t>アカジ</t>
    </rPh>
    <phoneticPr fontId="2"/>
  </si>
  <si>
    <t>都道府県駅伝代表</t>
    <rPh sb="0" eb="4">
      <t>トドウフケン</t>
    </rPh>
    <rPh sb="4" eb="6">
      <t>エキデン</t>
    </rPh>
    <rPh sb="6" eb="8">
      <t>ダイヒョウ</t>
    </rPh>
    <phoneticPr fontId="2"/>
  </si>
  <si>
    <t>引率者</t>
    <rPh sb="0" eb="3">
      <t>インソツシャ</t>
    </rPh>
    <phoneticPr fontId="2"/>
  </si>
  <si>
    <t>緊急時連絡先顧問名</t>
    <phoneticPr fontId="2"/>
  </si>
  <si>
    <t>0466-36-3111</t>
    <phoneticPr fontId="2"/>
  </si>
  <si>
    <t>藤沢市羽鳥4-13-14</t>
    <rPh sb="0" eb="3">
      <t>フジサワシ</t>
    </rPh>
    <rPh sb="3" eb="5">
      <t>ハトリ</t>
    </rPh>
    <phoneticPr fontId="2"/>
  </si>
  <si>
    <t>12月合宿・練習会</t>
    <rPh sb="2" eb="3">
      <t>ガツ</t>
    </rPh>
    <rPh sb="3" eb="5">
      <t>ガッシュク</t>
    </rPh>
    <rPh sb="6" eb="8">
      <t>レンシュウ</t>
    </rPh>
    <rPh sb="8" eb="9">
      <t>カイ</t>
    </rPh>
    <phoneticPr fontId="2"/>
  </si>
  <si>
    <t>1月練習会</t>
    <rPh sb="1" eb="2">
      <t>ガツ</t>
    </rPh>
    <rPh sb="2" eb="4">
      <t>レンシュウ</t>
    </rPh>
    <rPh sb="4" eb="5">
      <t>カイ</t>
    </rPh>
    <phoneticPr fontId="2"/>
  </si>
  <si>
    <t>2月練習会</t>
    <rPh sb="1" eb="2">
      <t>ガツ</t>
    </rPh>
    <rPh sb="2" eb="4">
      <t>レンシュウ</t>
    </rPh>
    <rPh sb="4" eb="5">
      <t>カイ</t>
    </rPh>
    <phoneticPr fontId="2"/>
  </si>
  <si>
    <t>3月練習会</t>
    <rPh sb="1" eb="2">
      <t>ガツ</t>
    </rPh>
    <rPh sb="2" eb="4">
      <t>レンシュウ</t>
    </rPh>
    <rPh sb="4" eb="5">
      <t>カイ</t>
    </rPh>
    <phoneticPr fontId="2"/>
  </si>
  <si>
    <t>トライアル
参加種目</t>
    <rPh sb="6" eb="8">
      <t>サンカ</t>
    </rPh>
    <rPh sb="8" eb="10">
      <t>シュモク</t>
    </rPh>
    <phoneticPr fontId="2"/>
  </si>
  <si>
    <t>トライアル種目</t>
    <rPh sb="5" eb="7">
      <t>シュモク</t>
    </rPh>
    <phoneticPr fontId="2"/>
  </si>
  <si>
    <t>ＪＯ
区分</t>
    <rPh sb="3" eb="5">
      <t>クブン</t>
    </rPh>
    <phoneticPr fontId="2"/>
  </si>
  <si>
    <t>　※水色セルのところに入力してください。</t>
    <rPh sb="2" eb="4">
      <t>ミズイロ</t>
    </rPh>
    <rPh sb="11" eb="13">
      <t>ニュウリョク</t>
    </rPh>
    <phoneticPr fontId="2"/>
  </si>
  <si>
    <t>　※黄色セルは、自動入力されます。</t>
    <rPh sb="2" eb="4">
      <t>キイロ</t>
    </rPh>
    <rPh sb="8" eb="10">
      <t>ジドウ</t>
    </rPh>
    <rPh sb="10" eb="12">
      <t>ニュウリョク</t>
    </rPh>
    <phoneticPr fontId="2"/>
  </si>
  <si>
    <t>　　偶数番号やリレー選手の番号合わせなど、必要に応じて手入力(上書き)してください。</t>
    <rPh sb="2" eb="4">
      <t>グウスウ</t>
    </rPh>
    <rPh sb="4" eb="6">
      <t>バンゴウ</t>
    </rPh>
    <phoneticPr fontId="2"/>
  </si>
  <si>
    <t>種目一覧</t>
    <rPh sb="0" eb="2">
      <t>シュモク</t>
    </rPh>
    <rPh sb="2" eb="4">
      <t>イチラン</t>
    </rPh>
    <phoneticPr fontId="2"/>
  </si>
  <si>
    <t>県中選</t>
    <rPh sb="0" eb="1">
      <t>ケン</t>
    </rPh>
    <rPh sb="1" eb="2">
      <t>チュウ</t>
    </rPh>
    <rPh sb="2" eb="3">
      <t>セン</t>
    </rPh>
    <phoneticPr fontId="2"/>
  </si>
  <si>
    <t>県総体</t>
    <rPh sb="0" eb="1">
      <t>ケン</t>
    </rPh>
    <rPh sb="1" eb="3">
      <t>ソウタイ</t>
    </rPh>
    <phoneticPr fontId="2"/>
  </si>
  <si>
    <t>100m</t>
  </si>
  <si>
    <t>選抜・通信</t>
    <rPh sb="0" eb="2">
      <t>センバツ</t>
    </rPh>
    <rPh sb="3" eb="5">
      <t>ツウシン</t>
    </rPh>
    <phoneticPr fontId="2"/>
  </si>
  <si>
    <t>A100m</t>
  </si>
  <si>
    <t>A200m</t>
  </si>
  <si>
    <t>A3000m</t>
  </si>
  <si>
    <t>A110mJH</t>
  </si>
  <si>
    <t>A100mYH</t>
  </si>
  <si>
    <t>B100m</t>
  </si>
  <si>
    <t>B1500m</t>
  </si>
  <si>
    <t>B110mH</t>
  </si>
  <si>
    <t>B100mH</t>
  </si>
  <si>
    <t>B走幅跳</t>
  </si>
  <si>
    <t>B砲丸投</t>
  </si>
  <si>
    <t>C100m</t>
  </si>
  <si>
    <t>C1500m</t>
  </si>
  <si>
    <t>C800m</t>
  </si>
  <si>
    <t>C走幅跳</t>
  </si>
  <si>
    <t>JO選考会</t>
    <rPh sb="2" eb="5">
      <t>センコウカイ</t>
    </rPh>
    <phoneticPr fontId="2"/>
  </si>
  <si>
    <t>中長②</t>
    <rPh sb="0" eb="1">
      <t>チュウ</t>
    </rPh>
    <rPh sb="1" eb="2">
      <t>チョウ</t>
    </rPh>
    <phoneticPr fontId="2"/>
  </si>
  <si>
    <t>800m</t>
    <phoneticPr fontId="2"/>
  </si>
  <si>
    <t>1500m</t>
    <phoneticPr fontId="2"/>
  </si>
  <si>
    <t>3000m</t>
    <phoneticPr fontId="2"/>
  </si>
  <si>
    <t>S4</t>
    <phoneticPr fontId="2"/>
  </si>
  <si>
    <t>令和</t>
    <rPh sb="0" eb="2">
      <t>レイワ</t>
    </rPh>
    <phoneticPr fontId="2"/>
  </si>
  <si>
    <t>R1</t>
    <phoneticPr fontId="2"/>
  </si>
  <si>
    <t>R2</t>
    <phoneticPr fontId="2"/>
  </si>
  <si>
    <t>100mR</t>
    <phoneticPr fontId="2"/>
  </si>
  <si>
    <t>選手
通し番号</t>
    <rPh sb="0" eb="2">
      <t>センシュ</t>
    </rPh>
    <rPh sb="3" eb="4">
      <t>トオ</t>
    </rPh>
    <rPh sb="5" eb="7">
      <t>バンゴウ</t>
    </rPh>
    <phoneticPr fontId="2"/>
  </si>
  <si>
    <t>厚木市三田3-1-1</t>
    <phoneticPr fontId="2"/>
  </si>
  <si>
    <t>本年度、神奈川県中学校陸上競技選手権大会長距離種目ベスト８には入っていない決勝進出者</t>
    <rPh sb="11" eb="13">
      <t>リクジョウ</t>
    </rPh>
    <rPh sb="13" eb="15">
      <t>キョウギ</t>
    </rPh>
    <phoneticPr fontId="2"/>
  </si>
  <si>
    <t>本年度神奈川県中学校陸上競技選手権大会ベスト８入賞者</t>
    <rPh sb="10" eb="12">
      <t>リクジョウ</t>
    </rPh>
    <rPh sb="12" eb="14">
      <t>キョウギ</t>
    </rPh>
    <phoneticPr fontId="2"/>
  </si>
  <si>
    <t>前年度県通信大会に出場した選手（ただし、１年男子１５００m、１年男子走幅跳及び、１年女子８００ｍ、１年女子走幅跳を除く）</t>
    <rPh sb="31" eb="32">
      <t>ネン</t>
    </rPh>
    <rPh sb="32" eb="34">
      <t>ダンシ</t>
    </rPh>
    <rPh sb="34" eb="35">
      <t>ハシ</t>
    </rPh>
    <rPh sb="35" eb="37">
      <t>ハバト</t>
    </rPh>
    <rPh sb="37" eb="38">
      <t>オヨ</t>
    </rPh>
    <rPh sb="41" eb="42">
      <t>ネン</t>
    </rPh>
    <rPh sb="42" eb="44">
      <t>ジョシ</t>
    </rPh>
    <phoneticPr fontId="2"/>
  </si>
  <si>
    <t>抽選</t>
    <rPh sb="0" eb="2">
      <t>チュウセン</t>
    </rPh>
    <phoneticPr fontId="2"/>
  </si>
  <si>
    <t>男子 共通 4×100mR</t>
    <rPh sb="0" eb="2">
      <t>ダンシ</t>
    </rPh>
    <rPh sb="3" eb="5">
      <t>キョウツウ</t>
    </rPh>
    <phoneticPr fontId="2"/>
  </si>
  <si>
    <t>女子 共通 4×100mR</t>
    <rPh sb="0" eb="2">
      <t>ジョシ</t>
    </rPh>
    <rPh sb="3" eb="5">
      <t>キョウツウ</t>
    </rPh>
    <phoneticPr fontId="2"/>
  </si>
  <si>
    <t>男子 低学年 4×100mR</t>
    <rPh sb="0" eb="2">
      <t>ダンシ</t>
    </rPh>
    <rPh sb="3" eb="6">
      <t>テイガクネン</t>
    </rPh>
    <phoneticPr fontId="2"/>
  </si>
  <si>
    <t>女子 低学年 4×100mR</t>
    <rPh sb="0" eb="2">
      <t>ジョシ</t>
    </rPh>
    <rPh sb="3" eb="6">
      <t>テイガクネン</t>
    </rPh>
    <phoneticPr fontId="2"/>
  </si>
  <si>
    <t>男子 1年 4×100mR</t>
    <rPh sb="0" eb="2">
      <t>ダンシ</t>
    </rPh>
    <rPh sb="4" eb="5">
      <t>ネン</t>
    </rPh>
    <phoneticPr fontId="2"/>
  </si>
  <si>
    <t>女子 1年 4×100mR</t>
    <rPh sb="0" eb="2">
      <t>ジョシ</t>
    </rPh>
    <rPh sb="4" eb="5">
      <t>ネン</t>
    </rPh>
    <phoneticPr fontId="2"/>
  </si>
  <si>
    <t>回　U-16陸上競技大会　</t>
    <rPh sb="0" eb="1">
      <t>カイ</t>
    </rPh>
    <rPh sb="6" eb="8">
      <t>リクジョウ</t>
    </rPh>
    <rPh sb="8" eb="10">
      <t>キョウギ</t>
    </rPh>
    <rPh sb="10" eb="12">
      <t>タイカイ</t>
    </rPh>
    <phoneticPr fontId="2"/>
  </si>
  <si>
    <t>生年月日</t>
    <rPh sb="0" eb="2">
      <t>セイネン</t>
    </rPh>
    <rPh sb="2" eb="4">
      <t>ガッピ</t>
    </rPh>
    <phoneticPr fontId="2"/>
  </si>
  <si>
    <t>前年度県30傑30位（学年種目は、学年別ではなく共通の30傑30位に入っている選手）</t>
    <phoneticPr fontId="2"/>
  </si>
  <si>
    <t>青和学園</t>
    <rPh sb="0" eb="2">
      <t>セイワ</t>
    </rPh>
    <rPh sb="2" eb="4">
      <t>ガクエン</t>
    </rPh>
    <phoneticPr fontId="2"/>
  </si>
  <si>
    <t>相模原市立青和学園義務教育学校</t>
    <rPh sb="5" eb="7">
      <t>セイワ</t>
    </rPh>
    <rPh sb="7" eb="9">
      <t>ガクエン</t>
    </rPh>
    <rPh sb="9" eb="11">
      <t>ギム</t>
    </rPh>
    <rPh sb="11" eb="13">
      <t>キョウイク</t>
    </rPh>
    <rPh sb="13" eb="15">
      <t>ガッコウ</t>
    </rPh>
    <phoneticPr fontId="2"/>
  </si>
  <si>
    <t>慶應</t>
    <rPh sb="0" eb="2">
      <t>ケイオウ</t>
    </rPh>
    <phoneticPr fontId="2"/>
  </si>
  <si>
    <t>慶應藤沢</t>
    <rPh sb="0" eb="2">
      <t>ケイオウ</t>
    </rPh>
    <phoneticPr fontId="2"/>
  </si>
  <si>
    <t>緑園</t>
    <rPh sb="0" eb="2">
      <t>リョクエン</t>
    </rPh>
    <phoneticPr fontId="2"/>
  </si>
  <si>
    <t>横浜市立義務教育学校緑園学園</t>
    <rPh sb="10" eb="12">
      <t>リョクエン</t>
    </rPh>
    <phoneticPr fontId="2"/>
  </si>
  <si>
    <t>横浜創英</t>
    <rPh sb="0" eb="2">
      <t>ヨコハマ</t>
    </rPh>
    <rPh sb="2" eb="4">
      <t>ソウエイ</t>
    </rPh>
    <phoneticPr fontId="2"/>
  </si>
  <si>
    <t>4</t>
    <phoneticPr fontId="2"/>
  </si>
  <si>
    <t>５７</t>
    <phoneticPr fontId="2"/>
  </si>
  <si>
    <t>３５</t>
    <phoneticPr fontId="2"/>
  </si>
  <si>
    <t>６８</t>
    <phoneticPr fontId="2"/>
  </si>
  <si>
    <t>５３</t>
    <phoneticPr fontId="2"/>
  </si>
  <si>
    <t>２４</t>
    <phoneticPr fontId="2"/>
  </si>
  <si>
    <t>７５</t>
    <phoneticPr fontId="2"/>
  </si>
  <si>
    <t>４４</t>
    <phoneticPr fontId="2"/>
  </si>
  <si>
    <t>３７</t>
    <phoneticPr fontId="2"/>
  </si>
  <si>
    <t>待機場所希望
（三ツ沢版）</t>
    <rPh sb="0" eb="4">
      <t>タイキバショ</t>
    </rPh>
    <rPh sb="4" eb="6">
      <t>キボウ</t>
    </rPh>
    <rPh sb="8" eb="9">
      <t>ミ</t>
    </rPh>
    <rPh sb="10" eb="11">
      <t>ザワ</t>
    </rPh>
    <rPh sb="11" eb="12">
      <t>バン</t>
    </rPh>
    <phoneticPr fontId="2"/>
  </si>
  <si>
    <t>１　スタンド</t>
  </si>
  <si>
    <t>２　芝生席</t>
  </si>
  <si>
    <t>３　スタンド上のシート・テント席（横浜地区のみ）抽選に外れた場合はスタンド席</t>
  </si>
  <si>
    <t>４　スタンド上のシート・テント席（横浜地区のみ）抽選に外れた場合は芝生席</t>
  </si>
  <si>
    <t>５地区名</t>
    <rPh sb="1" eb="3">
      <t>チク</t>
    </rPh>
    <rPh sb="3" eb="4">
      <t>メイ</t>
    </rPh>
    <phoneticPr fontId="2"/>
  </si>
  <si>
    <t>２０地区名</t>
    <rPh sb="2" eb="4">
      <t>チク</t>
    </rPh>
    <rPh sb="4" eb="5">
      <t>メイ</t>
    </rPh>
    <phoneticPr fontId="2"/>
  </si>
  <si>
    <t>横浜</t>
    <rPh sb="0" eb="2">
      <t>ヨコハマ</t>
    </rPh>
    <phoneticPr fontId="2"/>
  </si>
  <si>
    <t>川崎</t>
    <rPh sb="0" eb="2">
      <t>カワサキ</t>
    </rPh>
    <phoneticPr fontId="2"/>
  </si>
  <si>
    <t>川崎</t>
    <rPh sb="0" eb="2">
      <t>カワサキ</t>
    </rPh>
    <phoneticPr fontId="10"/>
  </si>
  <si>
    <t>湘南</t>
    <rPh sb="0" eb="2">
      <t>ショウナン</t>
    </rPh>
    <phoneticPr fontId="2"/>
  </si>
  <si>
    <t>横須賀</t>
    <rPh sb="0" eb="3">
      <t>ヨコスカ</t>
    </rPh>
    <phoneticPr fontId="10"/>
  </si>
  <si>
    <t>県央</t>
    <rPh sb="0" eb="2">
      <t>ケンオウ</t>
    </rPh>
    <phoneticPr fontId="2"/>
  </si>
  <si>
    <t>三浦</t>
    <rPh sb="0" eb="2">
      <t>ミウラ</t>
    </rPh>
    <phoneticPr fontId="10"/>
  </si>
  <si>
    <t>西</t>
    <rPh sb="0" eb="1">
      <t>ニシ</t>
    </rPh>
    <phoneticPr fontId="2"/>
  </si>
  <si>
    <t>逗子・葉山</t>
    <rPh sb="0" eb="2">
      <t>ズシ</t>
    </rPh>
    <rPh sb="3" eb="5">
      <t>ハヤマ</t>
    </rPh>
    <phoneticPr fontId="10"/>
  </si>
  <si>
    <t>藤沢</t>
    <rPh sb="0" eb="2">
      <t>フジサワ</t>
    </rPh>
    <phoneticPr fontId="10"/>
  </si>
  <si>
    <t>鎌倉</t>
    <rPh sb="0" eb="2">
      <t>カマクラ</t>
    </rPh>
    <phoneticPr fontId="10"/>
  </si>
  <si>
    <t>茅ヶ崎・寒川</t>
    <rPh sb="0" eb="3">
      <t>チガサキ</t>
    </rPh>
    <rPh sb="4" eb="6">
      <t>サムカワ</t>
    </rPh>
    <phoneticPr fontId="10"/>
  </si>
  <si>
    <t>相模原</t>
    <rPh sb="0" eb="3">
      <t>サガミハラ</t>
    </rPh>
    <phoneticPr fontId="10"/>
  </si>
  <si>
    <t>大和</t>
    <rPh sb="0" eb="2">
      <t>ヤマト</t>
    </rPh>
    <phoneticPr fontId="10"/>
  </si>
  <si>
    <t>厚木・愛甲</t>
    <rPh sb="0" eb="2">
      <t>アツギ</t>
    </rPh>
    <rPh sb="3" eb="5">
      <t>アイコウ</t>
    </rPh>
    <phoneticPr fontId="10"/>
  </si>
  <si>
    <t>座間</t>
    <rPh sb="0" eb="2">
      <t>ザマ</t>
    </rPh>
    <phoneticPr fontId="10"/>
  </si>
  <si>
    <t>海老名</t>
    <rPh sb="0" eb="3">
      <t>エビナ</t>
    </rPh>
    <phoneticPr fontId="10"/>
  </si>
  <si>
    <t>綾瀬</t>
    <rPh sb="0" eb="2">
      <t>アヤセ</t>
    </rPh>
    <phoneticPr fontId="10"/>
  </si>
  <si>
    <t>平塚</t>
    <rPh sb="0" eb="2">
      <t>ヒラツカ</t>
    </rPh>
    <phoneticPr fontId="10"/>
  </si>
  <si>
    <t>伊勢原</t>
    <rPh sb="0" eb="3">
      <t>イセハラ</t>
    </rPh>
    <phoneticPr fontId="10"/>
  </si>
  <si>
    <t>秦野</t>
    <rPh sb="0" eb="2">
      <t>ハダノ</t>
    </rPh>
    <phoneticPr fontId="10"/>
  </si>
  <si>
    <t>中郡</t>
    <rPh sb="0" eb="2">
      <t>ナカグン</t>
    </rPh>
    <phoneticPr fontId="10"/>
  </si>
  <si>
    <t>小田原・足柄下</t>
    <rPh sb="0" eb="3">
      <t>オダワラ</t>
    </rPh>
    <rPh sb="4" eb="7">
      <t>アシガラシモ</t>
    </rPh>
    <phoneticPr fontId="10"/>
  </si>
  <si>
    <t>足柄上・南足柄</t>
    <rPh sb="0" eb="3">
      <t>アシガラカミ</t>
    </rPh>
    <rPh sb="4" eb="7">
      <t>ミナミアシガラ</t>
    </rPh>
    <phoneticPr fontId="10"/>
  </si>
  <si>
    <t>５地区</t>
    <rPh sb="1" eb="3">
      <t>チク</t>
    </rPh>
    <phoneticPr fontId="2"/>
  </si>
  <si>
    <t>２０地区</t>
    <rPh sb="2" eb="4">
      <t>チク</t>
    </rPh>
    <phoneticPr fontId="2"/>
  </si>
  <si>
    <t>希望
待機場所</t>
    <rPh sb="0" eb="2">
      <t>キボウ</t>
    </rPh>
    <rPh sb="3" eb="7">
      <t>タイキバショ</t>
    </rPh>
    <phoneticPr fontId="2"/>
  </si>
  <si>
    <t>R3</t>
    <phoneticPr fontId="2"/>
  </si>
  <si>
    <t>u</t>
    <phoneticPr fontId="2"/>
  </si>
  <si>
    <t>u</t>
    <phoneticPr fontId="2"/>
  </si>
  <si>
    <t>待機場所希望
（平塚版）</t>
    <rPh sb="0" eb="4">
      <t>タイキバショ</t>
    </rPh>
    <rPh sb="4" eb="6">
      <t>キボウ</t>
    </rPh>
    <rPh sb="8" eb="10">
      <t>ヒラツカ</t>
    </rPh>
    <rPh sb="10" eb="11">
      <t>バン</t>
    </rPh>
    <phoneticPr fontId="2"/>
  </si>
  <si>
    <t>１　スタンドのみ</t>
    <phoneticPr fontId="2"/>
  </si>
  <si>
    <t>２　コンコースのみ（抽選に外れた場合はスタンド希望）</t>
    <phoneticPr fontId="2"/>
  </si>
  <si>
    <t>３　コンコースのみ（抽選に外れた場合はメタセコイア希望）</t>
    <phoneticPr fontId="2"/>
  </si>
  <si>
    <t>４　メタセコイアのみ（抽選に外れた場合はスタンド）</t>
    <phoneticPr fontId="2"/>
  </si>
  <si>
    <t>５　メタセコイアとスタンド（抽選に外れた場合はスタンドのみ）</t>
    <phoneticPr fontId="2"/>
  </si>
  <si>
    <t>希望待機場所</t>
    <rPh sb="0" eb="2">
      <t>キボウ</t>
    </rPh>
    <rPh sb="2" eb="6">
      <t>タイキバショ</t>
    </rPh>
    <phoneticPr fontId="2"/>
  </si>
  <si>
    <t>u</t>
    <phoneticPr fontId="2"/>
  </si>
  <si>
    <t>u</t>
    <phoneticPr fontId="2"/>
  </si>
  <si>
    <t>１　スタンドのみ</t>
    <phoneticPr fontId="2"/>
  </si>
  <si>
    <t>２　コンコースのみ（抽選に外れた場合はスタンド希望）</t>
    <phoneticPr fontId="2"/>
  </si>
  <si>
    <t>３　コンコースのみ（抽選に外れた場合はメタセコイア希望）</t>
    <phoneticPr fontId="2"/>
  </si>
  <si>
    <t>４　メタセコイアのみ（抽選に外れた場合はスタンド）</t>
    <phoneticPr fontId="2"/>
  </si>
  <si>
    <t>５　メタセコイアとスタンド（抽選に外れた場合はスタンドのみ）</t>
    <phoneticPr fontId="2"/>
  </si>
  <si>
    <t>待機場所希望
（予備日・平塚版）</t>
    <rPh sb="0" eb="4">
      <t>タイキバショ</t>
    </rPh>
    <rPh sb="4" eb="6">
      <t>キボウ</t>
    </rPh>
    <rPh sb="8" eb="11">
      <t>ヨビビ</t>
    </rPh>
    <rPh sb="12" eb="14">
      <t>ヒラツカ</t>
    </rPh>
    <rPh sb="14" eb="15">
      <t>バン</t>
    </rPh>
    <phoneticPr fontId="2"/>
  </si>
  <si>
    <t>三ツ沢
待機場所</t>
    <rPh sb="0" eb="1">
      <t>ミ</t>
    </rPh>
    <rPh sb="2" eb="3">
      <t>ザワ</t>
    </rPh>
    <rPh sb="4" eb="8">
      <t>タイキバショ</t>
    </rPh>
    <phoneticPr fontId="2"/>
  </si>
  <si>
    <t>平塚
待機場所</t>
    <rPh sb="0" eb="2">
      <t>ヒラツカ</t>
    </rPh>
    <rPh sb="3" eb="7">
      <t>タイキバショ</t>
    </rPh>
    <phoneticPr fontId="2"/>
  </si>
  <si>
    <t>生年月日</t>
    <rPh sb="0" eb="2">
      <t>セイネン</t>
    </rPh>
    <rPh sb="2" eb="4">
      <t>ガッピ</t>
    </rPh>
    <phoneticPr fontId="2"/>
  </si>
  <si>
    <t>神奈川県中学校長距離記録会</t>
    <rPh sb="0" eb="3">
      <t>カナガワ</t>
    </rPh>
    <rPh sb="3" eb="4">
      <t>ケン</t>
    </rPh>
    <rPh sb="4" eb="7">
      <t>チュウガッコウ</t>
    </rPh>
    <rPh sb="7" eb="10">
      <t>チョウキョリ</t>
    </rPh>
    <rPh sb="10" eb="12">
      <t>キロク</t>
    </rPh>
    <rPh sb="12" eb="13">
      <t>カイ</t>
    </rPh>
    <phoneticPr fontId="2"/>
  </si>
  <si>
    <t>県長距離</t>
    <rPh sb="0" eb="1">
      <t>ケン</t>
    </rPh>
    <rPh sb="1" eb="4">
      <t>チョウキョリ</t>
    </rPh>
    <phoneticPr fontId="2"/>
  </si>
  <si>
    <t>参加料振込者照合用　　振込者名（学校番号　+　振込者でお願いします。）</t>
    <rPh sb="0" eb="3">
      <t>サンカリョウ</t>
    </rPh>
    <rPh sb="3" eb="5">
      <t>フリコミ</t>
    </rPh>
    <rPh sb="5" eb="6">
      <t>シャ</t>
    </rPh>
    <rPh sb="6" eb="8">
      <t>ショウゴウ</t>
    </rPh>
    <rPh sb="8" eb="9">
      <t>ヨウ</t>
    </rPh>
    <rPh sb="11" eb="13">
      <t>フリコミ</t>
    </rPh>
    <rPh sb="13" eb="14">
      <t>シャ</t>
    </rPh>
    <rPh sb="14" eb="15">
      <t>メイ</t>
    </rPh>
    <rPh sb="16" eb="18">
      <t>ガッコウ</t>
    </rPh>
    <rPh sb="18" eb="20">
      <t>バンゴウ</t>
    </rPh>
    <rPh sb="23" eb="25">
      <t>フリコミ</t>
    </rPh>
    <rPh sb="25" eb="26">
      <t>シャ</t>
    </rPh>
    <rPh sb="28" eb="29">
      <t>ネガ</t>
    </rPh>
    <phoneticPr fontId="2"/>
  </si>
  <si>
    <t>振込名</t>
    <rPh sb="0" eb="2">
      <t>フリコミ</t>
    </rPh>
    <rPh sb="2" eb="3">
      <t>メイ</t>
    </rPh>
    <phoneticPr fontId="2"/>
  </si>
  <si>
    <t>チーム名</t>
    <rPh sb="3" eb="4">
      <t>メイ</t>
    </rPh>
    <phoneticPr fontId="2"/>
  </si>
  <si>
    <t>チーム番号</t>
    <rPh sb="3" eb="5">
      <t>バンゴウ</t>
    </rPh>
    <phoneticPr fontId="2"/>
  </si>
  <si>
    <t>鎌倉シニア陸上</t>
    <rPh sb="0" eb="2">
      <t>カマクラ</t>
    </rPh>
    <rPh sb="5" eb="7">
      <t>リクジョウ</t>
    </rPh>
    <phoneticPr fontId="2"/>
  </si>
  <si>
    <t>令和 ４</t>
    <rPh sb="0" eb="2">
      <t>レイワ</t>
    </rPh>
    <phoneticPr fontId="2"/>
  </si>
  <si>
    <t>　　　【厚木市立厚木中学校・津國（つくに） TEL:046-221-3227】</t>
    <rPh sb="4" eb="8">
      <t>アツギシリツ</t>
    </rPh>
    <rPh sb="8" eb="10">
      <t>アツギ</t>
    </rPh>
    <rPh sb="10" eb="13">
      <t>チュウガッコウ</t>
    </rPh>
    <rPh sb="11" eb="12">
      <t>ムッチュウ</t>
    </rPh>
    <rPh sb="14" eb="16">
      <t>ツクニ</t>
    </rPh>
    <phoneticPr fontId="2"/>
  </si>
  <si>
    <t>第６８回全日本中学校通信陸上競技神奈川県大会  第３０回県央地区予選　兼  学校対抗</t>
    <phoneticPr fontId="2"/>
  </si>
  <si>
    <t>R3</t>
    <phoneticPr fontId="2"/>
  </si>
  <si>
    <t>R4</t>
    <phoneticPr fontId="2"/>
  </si>
  <si>
    <t>R3</t>
    <phoneticPr fontId="2"/>
  </si>
  <si>
    <t>第６８回全日本中学校通信陸上競技神奈川県大会  西地区予選
　兼  第７０回西湘地区中学校対抗陸上競技大会</t>
    <phoneticPr fontId="2"/>
  </si>
  <si>
    <t>回　全日本中学校通信陸上競技神奈川県大会</t>
    <rPh sb="0" eb="1">
      <t>カイ</t>
    </rPh>
    <rPh sb="2" eb="5">
      <t>ゼンニホン</t>
    </rPh>
    <rPh sb="5" eb="8">
      <t>チュウガッコウ</t>
    </rPh>
    <rPh sb="8" eb="10">
      <t>ツウシン</t>
    </rPh>
    <rPh sb="10" eb="12">
      <t>リクジョウ</t>
    </rPh>
    <rPh sb="12" eb="14">
      <t>キョウギ</t>
    </rPh>
    <rPh sb="14" eb="18">
      <t>カナガワケン</t>
    </rPh>
    <rPh sb="18" eb="20">
      <t>タイカイ</t>
    </rPh>
    <phoneticPr fontId="2"/>
  </si>
  <si>
    <t>u</t>
    <phoneticPr fontId="2"/>
  </si>
  <si>
    <t>u</t>
    <phoneticPr fontId="2"/>
  </si>
  <si>
    <t>待機場所希望
（城山版）</t>
    <rPh sb="0" eb="4">
      <t>タイキバショ</t>
    </rPh>
    <rPh sb="4" eb="6">
      <t>キボウ</t>
    </rPh>
    <rPh sb="8" eb="10">
      <t>シロヤマ</t>
    </rPh>
    <rPh sb="10" eb="11">
      <t>バン</t>
    </rPh>
    <phoneticPr fontId="2"/>
  </si>
  <si>
    <t>城山
待機場所</t>
    <rPh sb="0" eb="2">
      <t>シロヤマ</t>
    </rPh>
    <rPh sb="3" eb="7">
      <t>タイキバショ</t>
    </rPh>
    <phoneticPr fontId="2"/>
  </si>
  <si>
    <t>　　　　　　　　　　　　※ＮＡＮＳの仕様上、同一選手には１つのナンバーしか割り当てられません。</t>
    <phoneticPr fontId="2"/>
  </si>
  <si>
    <t>　　　　　　　　　　　　　複数種目に出場する選手は、同一ナンバーを使用してください。（リレー含む）</t>
    <rPh sb="13" eb="15">
      <t>フクスウ</t>
    </rPh>
    <rPh sb="15" eb="17">
      <t>シュモク</t>
    </rPh>
    <rPh sb="18" eb="20">
      <t>シュツジョウ</t>
    </rPh>
    <rPh sb="22" eb="24">
      <t>センシュ</t>
    </rPh>
    <rPh sb="26" eb="28">
      <t>ドウイツ</t>
    </rPh>
    <rPh sb="33" eb="35">
      <t>シヨウ</t>
    </rPh>
    <rPh sb="46" eb="47">
      <t>フク</t>
    </rPh>
    <phoneticPr fontId="2"/>
  </si>
  <si>
    <t>　　　　　　　　　　　　※３名以上出場する際のナンバーは地区部長に必ず相談すること。</t>
    <rPh sb="14" eb="15">
      <t>メイ</t>
    </rPh>
    <rPh sb="15" eb="17">
      <t>イジョウ</t>
    </rPh>
    <rPh sb="17" eb="19">
      <t>シュツジョウ</t>
    </rPh>
    <rPh sb="21" eb="22">
      <t>サイ</t>
    </rPh>
    <rPh sb="28" eb="30">
      <t>チク</t>
    </rPh>
    <rPh sb="30" eb="32">
      <t>ブチョウ</t>
    </rPh>
    <rPh sb="33" eb="34">
      <t>カナラ</t>
    </rPh>
    <rPh sb="35" eb="37">
      <t>ソウダン</t>
    </rPh>
    <phoneticPr fontId="2"/>
  </si>
  <si>
    <t>県中選・個人</t>
    <rPh sb="0" eb="1">
      <t>ケン</t>
    </rPh>
    <rPh sb="1" eb="2">
      <t>チュウ</t>
    </rPh>
    <rPh sb="2" eb="3">
      <t>セン</t>
    </rPh>
    <rPh sb="4" eb="6">
      <t>コジン</t>
    </rPh>
    <phoneticPr fontId="2"/>
  </si>
  <si>
    <t>県中選・リレー</t>
    <rPh sb="0" eb="1">
      <t>ケン</t>
    </rPh>
    <rPh sb="1" eb="2">
      <t>チュウ</t>
    </rPh>
    <rPh sb="2" eb="3">
      <t>セン</t>
    </rPh>
    <phoneticPr fontId="2"/>
  </si>
  <si>
    <t>県選抜・個人</t>
    <rPh sb="0" eb="1">
      <t>ケン</t>
    </rPh>
    <rPh sb="1" eb="3">
      <t>センバツ</t>
    </rPh>
    <rPh sb="4" eb="6">
      <t>コジン</t>
    </rPh>
    <phoneticPr fontId="2"/>
  </si>
  <si>
    <t>県選抜・リレー</t>
    <rPh sb="0" eb="1">
      <t>ケン</t>
    </rPh>
    <rPh sb="1" eb="3">
      <t>センバツ</t>
    </rPh>
    <phoneticPr fontId="2"/>
  </si>
  <si>
    <t>県通信・個人</t>
    <rPh sb="0" eb="1">
      <t>ケン</t>
    </rPh>
    <rPh sb="1" eb="3">
      <t>ツウシン</t>
    </rPh>
    <rPh sb="4" eb="6">
      <t>コジン</t>
    </rPh>
    <phoneticPr fontId="2"/>
  </si>
  <si>
    <t>県通信・リレー</t>
    <rPh sb="0" eb="1">
      <t>ケン</t>
    </rPh>
    <rPh sb="1" eb="3">
      <t>ツウシン</t>
    </rPh>
    <phoneticPr fontId="2"/>
  </si>
  <si>
    <t>大会</t>
    <rPh sb="0" eb="2">
      <t>タイカイ</t>
    </rPh>
    <phoneticPr fontId="2"/>
  </si>
  <si>
    <t>参加費</t>
    <rPh sb="0" eb="3">
      <t>サンカヒ</t>
    </rPh>
    <phoneticPr fontId="2"/>
  </si>
  <si>
    <t>県長距離・個人</t>
    <rPh sb="0" eb="1">
      <t>ケン</t>
    </rPh>
    <rPh sb="1" eb="4">
      <t>チョウキョリ</t>
    </rPh>
    <rPh sb="5" eb="7">
      <t>コジン</t>
    </rPh>
    <phoneticPr fontId="2"/>
  </si>
  <si>
    <t>県長距離CT・個人</t>
    <rPh sb="0" eb="1">
      <t>ケン</t>
    </rPh>
    <rPh sb="1" eb="4">
      <t>チョウキョリ</t>
    </rPh>
    <rPh sb="7" eb="9">
      <t>コジン</t>
    </rPh>
    <phoneticPr fontId="2"/>
  </si>
  <si>
    <t>地区専門委員の了解を得た、①,③の記録の相当者</t>
    <rPh sb="20" eb="23">
      <t>ソウトウシャ</t>
    </rPh>
    <phoneticPr fontId="2"/>
  </si>
  <si>
    <t>学年種目で前年度学年別県30傑30位に入っている選手、または100mで本年度の学年における前年度30傑30位の相当者</t>
    <phoneticPr fontId="2"/>
  </si>
  <si>
    <t>横浜西</t>
    <rPh sb="0" eb="3">
      <t>ヨコハマニシ</t>
    </rPh>
    <phoneticPr fontId="2"/>
  </si>
  <si>
    <t>横浜南</t>
    <rPh sb="0" eb="2">
      <t>ヨコハマ</t>
    </rPh>
    <rPh sb="2" eb="3">
      <t>ミナミ</t>
    </rPh>
    <phoneticPr fontId="2"/>
  </si>
  <si>
    <t>横浜南が丘</t>
    <rPh sb="0" eb="2">
      <t>ヨコハマ</t>
    </rPh>
    <rPh sb="2" eb="3">
      <t>ミナミ</t>
    </rPh>
    <rPh sb="4" eb="5">
      <t>オカ</t>
    </rPh>
    <phoneticPr fontId="2"/>
  </si>
  <si>
    <t>港南台第一</t>
    <rPh sb="3" eb="4">
      <t>ダイ</t>
    </rPh>
    <phoneticPr fontId="2"/>
  </si>
  <si>
    <t>横浜南高附属</t>
    <rPh sb="0" eb="2">
      <t>ヨコハマ</t>
    </rPh>
    <rPh sb="2" eb="3">
      <t>ミナミ</t>
    </rPh>
    <rPh sb="3" eb="4">
      <t>コウ</t>
    </rPh>
    <rPh sb="4" eb="6">
      <t>フゾク</t>
    </rPh>
    <phoneticPr fontId="20"/>
  </si>
  <si>
    <t>横浜橘</t>
    <rPh sb="0" eb="2">
      <t>ヨコハマ</t>
    </rPh>
    <phoneticPr fontId="2"/>
  </si>
  <si>
    <t>横浜ろう特支</t>
    <rPh sb="0" eb="2">
      <t>ヨコハマ</t>
    </rPh>
    <rPh sb="4" eb="5">
      <t>トク</t>
    </rPh>
    <rPh sb="5" eb="6">
      <t>シ</t>
    </rPh>
    <phoneticPr fontId="2"/>
  </si>
  <si>
    <t>洋光台第一</t>
    <rPh sb="3" eb="4">
      <t>ダイ</t>
    </rPh>
    <phoneticPr fontId="2"/>
  </si>
  <si>
    <t>洋光台第二</t>
    <rPh sb="3" eb="4">
      <t>ダイ</t>
    </rPh>
    <phoneticPr fontId="2"/>
  </si>
  <si>
    <t>横浜田奈</t>
    <rPh sb="0" eb="2">
      <t>ヨコハマ</t>
    </rPh>
    <phoneticPr fontId="2"/>
  </si>
  <si>
    <t>横浜鴨居</t>
    <rPh sb="0" eb="1">
      <t>ヨコ</t>
    </rPh>
    <phoneticPr fontId="2"/>
  </si>
  <si>
    <t>横浜緑が丘</t>
    <rPh sb="0" eb="1">
      <t>ヨコ</t>
    </rPh>
    <phoneticPr fontId="2"/>
  </si>
  <si>
    <t>川崎玉川</t>
    <rPh sb="0" eb="2">
      <t>カワサキ</t>
    </rPh>
    <phoneticPr fontId="2"/>
  </si>
  <si>
    <t>川崎中原</t>
    <rPh sb="1" eb="2">
      <t>サキ</t>
    </rPh>
    <phoneticPr fontId="2"/>
  </si>
  <si>
    <t>川崎橘</t>
    <rPh sb="1" eb="2">
      <t>サキ</t>
    </rPh>
    <phoneticPr fontId="2"/>
  </si>
  <si>
    <t>川崎有馬</t>
    <rPh sb="1" eb="2">
      <t>サキ</t>
    </rPh>
    <phoneticPr fontId="2"/>
  </si>
  <si>
    <t>横須賀神明</t>
    <rPh sb="0" eb="3">
      <t>ヨコスカ</t>
    </rPh>
    <phoneticPr fontId="2"/>
  </si>
  <si>
    <t>横須賀長沢</t>
    <phoneticPr fontId="2"/>
  </si>
  <si>
    <t>横須賀鴨居</t>
    <phoneticPr fontId="2"/>
  </si>
  <si>
    <t>藤沢六会</t>
    <rPh sb="0" eb="2">
      <t>フジサワ</t>
    </rPh>
    <phoneticPr fontId="2"/>
  </si>
  <si>
    <t>相模原相陽</t>
    <rPh sb="0" eb="3">
      <t>サガミハラ</t>
    </rPh>
    <phoneticPr fontId="2"/>
  </si>
  <si>
    <t>相模原旭</t>
    <phoneticPr fontId="2"/>
  </si>
  <si>
    <t>相模原田名</t>
    <phoneticPr fontId="2"/>
  </si>
  <si>
    <t>相模原緑が丘</t>
    <phoneticPr fontId="2"/>
  </si>
  <si>
    <t>柏ケ谷</t>
    <phoneticPr fontId="2"/>
  </si>
  <si>
    <t>海老名有馬</t>
    <rPh sb="0" eb="3">
      <t>エビナ</t>
    </rPh>
    <phoneticPr fontId="2"/>
  </si>
  <si>
    <t>綾瀬城山</t>
    <rPh sb="0" eb="2">
      <t>アヤセ</t>
    </rPh>
    <phoneticPr fontId="2"/>
  </si>
  <si>
    <t>平塚中原</t>
    <rPh sb="0" eb="2">
      <t>ヒラツカ</t>
    </rPh>
    <phoneticPr fontId="2"/>
  </si>
  <si>
    <t>平塚神明</t>
    <rPh sb="0" eb="2">
      <t>ヒラツカ</t>
    </rPh>
    <phoneticPr fontId="2"/>
  </si>
  <si>
    <t>秦野南が丘</t>
    <rPh sb="0" eb="2">
      <t>ハダノ</t>
    </rPh>
    <phoneticPr fontId="2"/>
  </si>
  <si>
    <t>伊勢原中沢</t>
    <rPh sb="0" eb="3">
      <t>イセハラ</t>
    </rPh>
    <phoneticPr fontId="2"/>
  </si>
  <si>
    <t>小田原城山</t>
    <rPh sb="0" eb="3">
      <t>オダワラ</t>
    </rPh>
    <phoneticPr fontId="2"/>
  </si>
  <si>
    <t>小田原橘</t>
    <rPh sb="0" eb="3">
      <t>オダワラ</t>
    </rPh>
    <phoneticPr fontId="2"/>
  </si>
  <si>
    <t>厚木睦合</t>
    <rPh sb="0" eb="2">
      <t>アツギ</t>
    </rPh>
    <phoneticPr fontId="2"/>
  </si>
  <si>
    <t>厚木玉川</t>
    <rPh sb="1" eb="2">
      <t>キ</t>
    </rPh>
    <phoneticPr fontId="2"/>
  </si>
  <si>
    <t>厚木相川</t>
    <rPh sb="0" eb="2">
      <t>アツギ</t>
    </rPh>
    <phoneticPr fontId="2"/>
  </si>
  <si>
    <t>相模原中沢</t>
    <rPh sb="0" eb="3">
      <t>サガミハラ</t>
    </rPh>
    <phoneticPr fontId="2"/>
  </si>
  <si>
    <t>中大附属横浜</t>
    <rPh sb="0" eb="2">
      <t>チュウダイ</t>
    </rPh>
    <rPh sb="2" eb="4">
      <t>フゾク</t>
    </rPh>
    <rPh sb="4" eb="6">
      <t>ヨコハマ</t>
    </rPh>
    <phoneticPr fontId="2"/>
  </si>
  <si>
    <t>日女大附属</t>
    <rPh sb="3" eb="5">
      <t>フゾク</t>
    </rPh>
    <phoneticPr fontId="2"/>
  </si>
  <si>
    <t>アレセイア</t>
    <phoneticPr fontId="2"/>
  </si>
  <si>
    <t>横国大附横浜</t>
    <rPh sb="0" eb="3">
      <t>ヨココクダイ</t>
    </rPh>
    <rPh sb="3" eb="4">
      <t>フ</t>
    </rPh>
    <rPh sb="4" eb="6">
      <t>ヨコハマ</t>
    </rPh>
    <phoneticPr fontId="2"/>
  </si>
  <si>
    <t>横国大附鎌倉</t>
    <rPh sb="0" eb="3">
      <t>ヨココクダイ</t>
    </rPh>
    <rPh sb="3" eb="4">
      <t>フ</t>
    </rPh>
    <rPh sb="4" eb="6">
      <t>カマクラ</t>
    </rPh>
    <phoneticPr fontId="2"/>
  </si>
  <si>
    <t>川崎長沢</t>
    <rPh sb="1" eb="2">
      <t>サキ</t>
    </rPh>
    <phoneticPr fontId="2"/>
  </si>
  <si>
    <t>県学校番号(チーム番号)</t>
    <rPh sb="0" eb="1">
      <t>ケン</t>
    </rPh>
    <rPh sb="1" eb="3">
      <t>ガッコウ</t>
    </rPh>
    <rPh sb="3" eb="5">
      <t>バンゴウ</t>
    </rPh>
    <rPh sb="9" eb="11">
      <t>バンゴウ</t>
    </rPh>
    <phoneticPr fontId="2"/>
  </si>
  <si>
    <t>神奈川県中学校長距離記録会</t>
    <rPh sb="0" eb="3">
      <t>カナガワ</t>
    </rPh>
    <rPh sb="3" eb="4">
      <t>ケン</t>
    </rPh>
    <rPh sb="4" eb="7">
      <t>チュウガッコウ</t>
    </rPh>
    <rPh sb="7" eb="10">
      <t>チョウキョリ</t>
    </rPh>
    <rPh sb="10" eb="13">
      <t>キロクカイ</t>
    </rPh>
    <phoneticPr fontId="2"/>
  </si>
  <si>
    <t>※クラブチームの番号は1301～です。</t>
    <rPh sb="8" eb="10">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</si>
</sst>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176" formatCode="##&quot;.&quot;##&quot;.&quot;##"/>
    <numFmt numFmtId="177" formatCode="##&quot;名&quot;"/>
    <numFmt numFmtId="178" formatCode="[$-411]ggge&quot;年&quot;m&quot;月&quot;d&quot;日&quot;;@"/>
    <numFmt numFmtId="179" formatCode="yyyy&quot;年&quot;m&quot;月&quot;d&quot;日&quot;;@"/>
    <numFmt numFmtId="180" formatCode="0_);[Red]\(0\)"/>
    <numFmt numFmtId="181" formatCode="[&gt;=10000]##&quot;:&quot;##&quot;.&quot;##;##&quot;.&quot;##"/>
    <numFmt numFmtId="182" formatCode="[&gt;=1000]##&quot;.&quot;##;##&quot;.&quot;#"/>
    <numFmt numFmtId="183" formatCode="yyyy/m/d;@"/>
    <numFmt numFmtId="184" formatCode="####&quot;点&quot;"/>
  </numFmts>
  <fonts count="56">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color indexed="10"/>
      <name val="ＭＳ Ｐゴシック"/>
      <family val="3"/>
      <charset val="128"/>
    </font>
    <font>
      <sz val="10"/>
      <name val="ＭＳ Ｐゴシック"/>
      <family val="3"/>
      <charset val="128"/>
    </font>
    <font>
      <b/>
      <sz val="11"/>
      <color indexed="14"/>
      <name val="ＭＳ Ｐゴシック"/>
      <family val="3"/>
      <charset val="128"/>
    </font>
    <font>
      <sz val="9"/>
      <name val="ＭＳ Ｐゴシック"/>
      <family val="3"/>
      <charset val="128"/>
    </font>
    <font>
      <sz val="11"/>
      <name val="ＭＳ 明朝"/>
      <family val="1"/>
      <charset val="128"/>
    </font>
    <font>
      <sz val="11"/>
      <color indexed="9"/>
      <name val="ＭＳ Ｐゴシック"/>
      <family val="3"/>
      <charset val="128"/>
    </font>
    <font>
      <sz val="10"/>
      <color indexed="9"/>
      <name val="ＭＳ Ｐゴシック"/>
      <family val="3"/>
      <charset val="128"/>
    </font>
    <font>
      <b/>
      <sz val="11"/>
      <color indexed="9"/>
      <name val="ＭＳ Ｐゴシック"/>
      <family val="3"/>
      <charset val="128"/>
    </font>
    <font>
      <sz val="8"/>
      <name val="HG丸ｺﾞｼｯｸM-PRO"/>
      <family val="3"/>
      <charset val="128"/>
    </font>
    <font>
      <sz val="11"/>
      <name val="HG丸ｺﾞｼｯｸM-PRO"/>
      <family val="3"/>
      <charset val="128"/>
    </font>
    <font>
      <sz val="10"/>
      <name val="HG丸ｺﾞｼｯｸM-PRO"/>
      <family val="3"/>
      <charset val="128"/>
    </font>
    <font>
      <sz val="11"/>
      <color indexed="9"/>
      <name val="HG丸ｺﾞｼｯｸM-PRO"/>
      <family val="3"/>
      <charset val="128"/>
    </font>
    <font>
      <sz val="11"/>
      <color indexed="10"/>
      <name val="ＭＳ 明朝"/>
      <family val="1"/>
      <charset val="128"/>
    </font>
    <font>
      <sz val="6"/>
      <name val="明朝"/>
      <family val="3"/>
      <charset val="128"/>
    </font>
    <font>
      <sz val="11"/>
      <color indexed="14"/>
      <name val="ＭＳ 明朝"/>
      <family val="1"/>
      <charset val="128"/>
    </font>
    <font>
      <b/>
      <sz val="20"/>
      <name val="ＭＳ Ｐゴシック"/>
      <family val="3"/>
      <charset val="128"/>
    </font>
    <font>
      <sz val="14"/>
      <name val="ＭＳ Ｐゴシック"/>
      <family val="3"/>
      <charset val="128"/>
    </font>
    <font>
      <b/>
      <sz val="9"/>
      <color indexed="81"/>
      <name val="ＭＳ Ｐゴシック"/>
      <family val="3"/>
      <charset val="128"/>
    </font>
    <font>
      <sz val="9"/>
      <color indexed="81"/>
      <name val="ＭＳ Ｐゴシック"/>
      <family val="3"/>
      <charset val="128"/>
    </font>
    <font>
      <b/>
      <sz val="9"/>
      <name val="ＭＳ Ｐゴシック"/>
      <family val="3"/>
      <charset val="128"/>
    </font>
    <font>
      <b/>
      <sz val="9"/>
      <color indexed="9"/>
      <name val="ＭＳ Ｐゴシック"/>
      <family val="3"/>
      <charset val="128"/>
    </font>
    <font>
      <sz val="9"/>
      <color indexed="10"/>
      <name val="ＭＳ Ｐゴシック"/>
      <family val="3"/>
      <charset val="128"/>
    </font>
    <font>
      <sz val="9"/>
      <color indexed="9"/>
      <name val="ＭＳ Ｐゴシック"/>
      <family val="3"/>
      <charset val="128"/>
    </font>
    <font>
      <sz val="10"/>
      <name val="ＭＳ Ｐ明朝"/>
      <family val="1"/>
      <charset val="128"/>
    </font>
    <font>
      <sz val="11"/>
      <name val="HGPｺﾞｼｯｸM"/>
      <family val="3"/>
      <charset val="128"/>
    </font>
    <font>
      <sz val="10"/>
      <name val="HGPｺﾞｼｯｸM"/>
      <family val="3"/>
      <charset val="128"/>
    </font>
    <font>
      <sz val="12"/>
      <name val="HGPｺﾞｼｯｸM"/>
      <family val="3"/>
      <charset val="128"/>
    </font>
    <font>
      <sz val="16"/>
      <name val="HGPｺﾞｼｯｸM"/>
      <family val="3"/>
      <charset val="128"/>
    </font>
    <font>
      <sz val="18"/>
      <name val="HGPｺﾞｼｯｸM"/>
      <family val="3"/>
      <charset val="128"/>
    </font>
    <font>
      <b/>
      <sz val="16"/>
      <name val="HGPｺﾞｼｯｸM"/>
      <family val="3"/>
      <charset val="128"/>
    </font>
    <font>
      <b/>
      <sz val="11"/>
      <name val="HGPｺﾞｼｯｸM"/>
      <family val="3"/>
      <charset val="128"/>
    </font>
    <font>
      <sz val="11"/>
      <color theme="0"/>
      <name val="HG丸ｺﾞｼｯｸM-PRO"/>
      <family val="3"/>
      <charset val="128"/>
    </font>
    <font>
      <sz val="11"/>
      <color theme="0"/>
      <name val="HGPｺﾞｼｯｸM"/>
      <family val="3"/>
      <charset val="128"/>
    </font>
    <font>
      <sz val="24"/>
      <name val="HGPｺﾞｼｯｸM"/>
      <family val="3"/>
      <charset val="128"/>
    </font>
    <font>
      <sz val="48"/>
      <name val="HGS創英角ｺﾞｼｯｸUB"/>
      <family val="3"/>
      <charset val="128"/>
    </font>
    <font>
      <b/>
      <sz val="14"/>
      <name val="HGPｺﾞｼｯｸM"/>
      <family val="3"/>
      <charset val="128"/>
    </font>
    <font>
      <b/>
      <sz val="20"/>
      <name val="HGPｺﾞｼｯｸM"/>
      <family val="3"/>
      <charset val="128"/>
    </font>
    <font>
      <sz val="9"/>
      <name val="HGPｺﾞｼｯｸM"/>
      <family val="3"/>
      <charset val="128"/>
    </font>
    <font>
      <sz val="14"/>
      <name val="HGPｺﾞｼｯｸM"/>
      <family val="3"/>
      <charset val="128"/>
    </font>
    <font>
      <sz val="11"/>
      <color theme="1"/>
      <name val="HGPｺﾞｼｯｸM"/>
      <family val="3"/>
      <charset val="128"/>
    </font>
    <font>
      <sz val="11"/>
      <name val="HGSｺﾞｼｯｸM"/>
      <family val="3"/>
      <charset val="128"/>
    </font>
    <font>
      <sz val="11"/>
      <color theme="1"/>
      <name val="HGSｺﾞｼｯｸM"/>
      <family val="3"/>
      <charset val="128"/>
    </font>
    <font>
      <sz val="6"/>
      <name val="ＭＳ Ｐゴシック"/>
      <family val="3"/>
      <charset val="128"/>
      <scheme val="minor"/>
    </font>
    <font>
      <sz val="11"/>
      <color rgb="FFFF0000"/>
      <name val="HGSｺﾞｼｯｸM"/>
      <family val="3"/>
      <charset val="128"/>
    </font>
    <font>
      <b/>
      <sz val="11"/>
      <color theme="1"/>
      <name val="HGSｺﾞｼｯｸM"/>
      <family val="3"/>
      <charset val="128"/>
    </font>
    <font>
      <sz val="11"/>
      <color theme="1"/>
      <name val="HGS創英角ｺﾞｼｯｸUB"/>
      <family val="3"/>
      <charset val="128"/>
    </font>
    <font>
      <u/>
      <sz val="11"/>
      <color theme="1"/>
      <name val="HGS創英角ｺﾞｼｯｸUB"/>
      <family val="3"/>
      <charset val="128"/>
    </font>
    <font>
      <sz val="11"/>
      <color rgb="FFFF0000"/>
      <name val="HGS創英角ｺﾞｼｯｸUB"/>
      <family val="3"/>
      <charset val="128"/>
    </font>
    <font>
      <sz val="24"/>
      <color theme="1"/>
      <name val="HGS創英角ｺﾞｼｯｸUB"/>
      <family val="3"/>
      <charset val="128"/>
    </font>
    <font>
      <sz val="18"/>
      <color theme="1"/>
      <name val="HGPｺﾞｼｯｸM"/>
      <family val="3"/>
      <charset val="128"/>
    </font>
    <font>
      <sz val="11"/>
      <color theme="1"/>
      <name val="HG丸ｺﾞｼｯｸM-PRO"/>
      <family val="3"/>
      <charset val="128"/>
    </font>
    <font>
      <sz val="10"/>
      <color theme="1"/>
      <name val="HGPｺﾞｼｯｸM"/>
      <family val="3"/>
      <charset val="128"/>
    </font>
  </fonts>
  <fills count="13">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rgb="FFFF99CC"/>
        <bgColor indexed="64"/>
      </patternFill>
    </fill>
    <fill>
      <patternFill patternType="solid">
        <fgColor rgb="FF66CCFF"/>
        <bgColor indexed="64"/>
      </patternFill>
    </fill>
  </fills>
  <borders count="18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diagonalDown="1">
      <left style="thin">
        <color indexed="64"/>
      </left>
      <right style="thin">
        <color indexed="64"/>
      </right>
      <top style="thin">
        <color indexed="64"/>
      </top>
      <bottom style="medium">
        <color indexed="64"/>
      </bottom>
      <diagonal style="thin">
        <color indexed="64"/>
      </diagonal>
    </border>
    <border>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right style="thick">
        <color indexed="64"/>
      </right>
      <top style="medium">
        <color indexed="64"/>
      </top>
      <bottom style="medium">
        <color indexed="64"/>
      </bottom>
      <diagonal/>
    </border>
    <border>
      <left style="medium">
        <color indexed="64"/>
      </left>
      <right style="medium">
        <color indexed="64"/>
      </right>
      <top style="double">
        <color indexed="64"/>
      </top>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medium">
        <color indexed="64"/>
      </right>
      <top/>
      <bottom style="hair">
        <color indexed="8"/>
      </bottom>
      <diagonal/>
    </border>
    <border>
      <left style="thin">
        <color indexed="8"/>
      </left>
      <right style="medium">
        <color indexed="64"/>
      </right>
      <top style="hair">
        <color indexed="8"/>
      </top>
      <bottom style="hair">
        <color indexed="8"/>
      </bottom>
      <diagonal/>
    </border>
    <border>
      <left style="thin">
        <color indexed="8"/>
      </left>
      <right style="thin">
        <color indexed="8"/>
      </right>
      <top style="hair">
        <color indexed="8"/>
      </top>
      <bottom style="medium">
        <color indexed="64"/>
      </bottom>
      <diagonal/>
    </border>
    <border>
      <left style="thin">
        <color indexed="8"/>
      </left>
      <right style="medium">
        <color indexed="64"/>
      </right>
      <top style="hair">
        <color indexed="8"/>
      </top>
      <bottom style="medium">
        <color indexed="64"/>
      </bottom>
      <diagonal/>
    </border>
    <border>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dotted">
        <color indexed="8"/>
      </right>
      <top style="medium">
        <color indexed="64"/>
      </top>
      <bottom style="hair">
        <color indexed="64"/>
      </bottom>
      <diagonal/>
    </border>
    <border>
      <left style="dotted">
        <color indexed="8"/>
      </left>
      <right style="dotted">
        <color indexed="8"/>
      </right>
      <top style="medium">
        <color indexed="64"/>
      </top>
      <bottom style="hair">
        <color indexed="64"/>
      </bottom>
      <diagonal/>
    </border>
    <border>
      <left style="dotted">
        <color indexed="8"/>
      </left>
      <right style="thin">
        <color indexed="8"/>
      </right>
      <top style="medium">
        <color indexed="64"/>
      </top>
      <bottom style="hair">
        <color indexed="64"/>
      </bottom>
      <diagonal/>
    </border>
    <border>
      <left style="medium">
        <color indexed="64"/>
      </left>
      <right style="dotted">
        <color indexed="8"/>
      </right>
      <top style="hair">
        <color indexed="64"/>
      </top>
      <bottom style="hair">
        <color indexed="64"/>
      </bottom>
      <diagonal/>
    </border>
    <border>
      <left style="dotted">
        <color indexed="8"/>
      </left>
      <right style="dotted">
        <color indexed="8"/>
      </right>
      <top style="hair">
        <color indexed="64"/>
      </top>
      <bottom style="hair">
        <color indexed="64"/>
      </bottom>
      <diagonal/>
    </border>
    <border>
      <left style="dotted">
        <color indexed="8"/>
      </left>
      <right style="thin">
        <color indexed="8"/>
      </right>
      <top style="hair">
        <color indexed="64"/>
      </top>
      <bottom style="hair">
        <color indexed="64"/>
      </bottom>
      <diagonal/>
    </border>
    <border>
      <left style="medium">
        <color indexed="64"/>
      </left>
      <right style="dotted">
        <color indexed="8"/>
      </right>
      <top style="hair">
        <color indexed="64"/>
      </top>
      <bottom style="medium">
        <color indexed="64"/>
      </bottom>
      <diagonal/>
    </border>
    <border>
      <left style="dotted">
        <color indexed="8"/>
      </left>
      <right style="dotted">
        <color indexed="8"/>
      </right>
      <top style="hair">
        <color indexed="64"/>
      </top>
      <bottom style="medium">
        <color indexed="64"/>
      </bottom>
      <diagonal/>
    </border>
    <border>
      <left style="dotted">
        <color indexed="8"/>
      </left>
      <right style="thin">
        <color indexed="8"/>
      </right>
      <top style="hair">
        <color indexed="64"/>
      </top>
      <bottom style="medium">
        <color indexed="64"/>
      </bottom>
      <diagonal/>
    </border>
    <border>
      <left/>
      <right style="thin">
        <color indexed="64"/>
      </right>
      <top/>
      <bottom/>
      <diagonal/>
    </border>
    <border diagonalDown="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double">
        <color indexed="64"/>
      </left>
      <right style="double">
        <color indexed="64"/>
      </right>
      <top style="thin">
        <color indexed="64"/>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double">
        <color indexed="64"/>
      </left>
      <right style="medium">
        <color indexed="64"/>
      </right>
      <top style="medium">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double">
        <color indexed="64"/>
      </left>
      <right style="medium">
        <color indexed="64"/>
      </right>
      <top/>
      <bottom style="dotted">
        <color indexed="64"/>
      </bottom>
      <diagonal/>
    </border>
    <border>
      <left style="double">
        <color indexed="64"/>
      </left>
      <right style="medium">
        <color indexed="64"/>
      </right>
      <top style="dotted">
        <color indexed="64"/>
      </top>
      <bottom style="dotted">
        <color indexed="64"/>
      </bottom>
      <diagonal/>
    </border>
    <border>
      <left style="double">
        <color indexed="64"/>
      </left>
      <right style="medium">
        <color indexed="64"/>
      </right>
      <top style="dotted">
        <color indexed="64"/>
      </top>
      <bottom style="thin">
        <color indexed="64"/>
      </bottom>
      <diagonal/>
    </border>
    <border>
      <left style="double">
        <color indexed="64"/>
      </left>
      <right style="medium">
        <color indexed="64"/>
      </right>
      <top style="thin">
        <color indexed="64"/>
      </top>
      <bottom style="dotted">
        <color indexed="64"/>
      </bottom>
      <diagonal/>
    </border>
    <border>
      <left style="double">
        <color indexed="64"/>
      </left>
      <right style="medium">
        <color indexed="64"/>
      </right>
      <top style="dotted">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s>
  <cellStyleXfs count="1">
    <xf numFmtId="0" fontId="0" fillId="0" borderId="0">
      <alignment vertical="center"/>
    </xf>
  </cellStyleXfs>
  <cellXfs count="690">
    <xf numFmtId="0" fontId="0" fillId="0" borderId="0" xfId="0">
      <alignment vertical="center"/>
    </xf>
    <xf numFmtId="0" fontId="8" fillId="0" borderId="1" xfId="0" applyFont="1" applyBorder="1" applyAlignment="1">
      <alignment horizontal="center" shrinkToFit="1"/>
    </xf>
    <xf numFmtId="0" fontId="8" fillId="0" borderId="0" xfId="0" applyFont="1" applyAlignment="1">
      <alignment horizontal="center" shrinkToFit="1"/>
    </xf>
    <xf numFmtId="0" fontId="0" fillId="0" borderId="0" xfId="0" applyAlignment="1">
      <alignment vertical="center" shrinkToFit="1"/>
    </xf>
    <xf numFmtId="0" fontId="9" fillId="0" borderId="0" xfId="0" applyFont="1">
      <alignment vertical="center"/>
    </xf>
    <xf numFmtId="0" fontId="10" fillId="0" borderId="0" xfId="0" applyFont="1">
      <alignment vertical="center"/>
    </xf>
    <xf numFmtId="176" fontId="9" fillId="0" borderId="0" xfId="0" applyNumberFormat="1" applyFont="1">
      <alignment vertical="center"/>
    </xf>
    <xf numFmtId="0" fontId="0" fillId="2" borderId="2" xfId="0" applyFill="1" applyBorder="1" applyAlignment="1">
      <alignment horizontal="center" vertical="center"/>
    </xf>
    <xf numFmtId="0" fontId="11" fillId="0" borderId="0" xfId="0" applyFont="1" applyAlignment="1">
      <alignment horizontal="center" vertical="center"/>
    </xf>
    <xf numFmtId="0" fontId="8" fillId="0" borderId="1" xfId="0" applyFont="1" applyBorder="1" applyAlignment="1">
      <alignment horizontal="center"/>
    </xf>
    <xf numFmtId="0" fontId="12" fillId="2" borderId="3" xfId="0" applyFont="1" applyFill="1" applyBorder="1" applyAlignment="1">
      <alignment horizontal="center" vertical="center" wrapText="1" shrinkToFit="1"/>
    </xf>
    <xf numFmtId="0" fontId="13" fillId="2" borderId="4" xfId="0" applyFont="1" applyFill="1" applyBorder="1" applyAlignment="1">
      <alignment horizontal="center" shrinkToFit="1"/>
    </xf>
    <xf numFmtId="0" fontId="13" fillId="2" borderId="5" xfId="0" applyFont="1" applyFill="1" applyBorder="1" applyAlignment="1">
      <alignment horizontal="center" shrinkToFit="1"/>
    </xf>
    <xf numFmtId="0" fontId="14" fillId="2" borderId="6" xfId="0" applyFont="1" applyFill="1" applyBorder="1" applyAlignment="1">
      <alignment horizontal="center" shrinkToFit="1"/>
    </xf>
    <xf numFmtId="0" fontId="13" fillId="0" borderId="7" xfId="0" applyFont="1" applyBorder="1" applyAlignment="1">
      <alignment horizontal="center" shrinkToFit="1"/>
    </xf>
    <xf numFmtId="176" fontId="13" fillId="0" borderId="8" xfId="0" applyNumberFormat="1" applyFont="1" applyBorder="1" applyAlignment="1">
      <alignment horizontal="center" shrinkToFit="1"/>
    </xf>
    <xf numFmtId="0" fontId="13" fillId="0" borderId="9" xfId="0" applyFont="1" applyBorder="1" applyAlignment="1">
      <alignment horizontal="center" shrinkToFit="1"/>
    </xf>
    <xf numFmtId="176" fontId="15" fillId="0" borderId="0" xfId="0" applyNumberFormat="1" applyFont="1" applyAlignment="1">
      <alignment horizontal="center" shrinkToFit="1"/>
    </xf>
    <xf numFmtId="0" fontId="3" fillId="0" borderId="10" xfId="0" applyFont="1" applyBorder="1" applyAlignment="1">
      <alignment horizontal="center" vertical="center"/>
    </xf>
    <xf numFmtId="0" fontId="9" fillId="0" borderId="0" xfId="0" applyFont="1" applyAlignment="1">
      <alignment horizontal="center" vertical="center"/>
    </xf>
    <xf numFmtId="0" fontId="0" fillId="2" borderId="11" xfId="0" applyFill="1" applyBorder="1" applyAlignment="1">
      <alignment horizontal="center" shrinkToFit="1"/>
    </xf>
    <xf numFmtId="0" fontId="13" fillId="0" borderId="12" xfId="0" applyFont="1" applyBorder="1" applyAlignment="1">
      <alignment horizontal="center" shrinkToFit="1"/>
    </xf>
    <xf numFmtId="0" fontId="0" fillId="0" borderId="13" xfId="0" applyBorder="1" applyAlignment="1">
      <alignment horizontal="center" shrinkToFit="1"/>
    </xf>
    <xf numFmtId="0" fontId="13" fillId="0" borderId="14" xfId="0" applyFont="1" applyBorder="1" applyAlignment="1">
      <alignment horizontal="center" shrinkToFit="1"/>
    </xf>
    <xf numFmtId="0" fontId="14" fillId="2" borderId="15" xfId="0" applyFont="1" applyFill="1" applyBorder="1" applyAlignment="1">
      <alignment horizontal="center" shrinkToFit="1"/>
    </xf>
    <xf numFmtId="0" fontId="13" fillId="0" borderId="16" xfId="0" applyFont="1" applyBorder="1" applyAlignment="1">
      <alignment horizontal="center" shrinkToFit="1"/>
    </xf>
    <xf numFmtId="176" fontId="13" fillId="0" borderId="17" xfId="0" applyNumberFormat="1" applyFont="1" applyBorder="1" applyAlignment="1">
      <alignment horizontal="center" shrinkToFit="1"/>
    </xf>
    <xf numFmtId="0" fontId="13" fillId="0" borderId="18" xfId="0" applyFont="1" applyBorder="1" applyAlignment="1">
      <alignment horizontal="center" shrinkToFit="1"/>
    </xf>
    <xf numFmtId="0" fontId="8" fillId="3" borderId="19" xfId="0" applyFont="1" applyFill="1" applyBorder="1" applyAlignment="1">
      <alignment horizontal="center"/>
    </xf>
    <xf numFmtId="0" fontId="8" fillId="3" borderId="20" xfId="0" applyFont="1" applyFill="1" applyBorder="1" applyAlignment="1">
      <alignment horizontal="center" shrinkToFit="1"/>
    </xf>
    <xf numFmtId="5" fontId="7" fillId="0" borderId="1" xfId="0" applyNumberFormat="1" applyFont="1" applyBorder="1" applyAlignment="1">
      <alignment horizontal="center" vertical="center" shrinkToFit="1"/>
    </xf>
    <xf numFmtId="0" fontId="0" fillId="2" borderId="21" xfId="0" applyFill="1" applyBorder="1" applyAlignment="1">
      <alignment horizontal="center" shrinkToFit="1"/>
    </xf>
    <xf numFmtId="0" fontId="13" fillId="0" borderId="22" xfId="0" applyFont="1" applyBorder="1" applyAlignment="1">
      <alignment horizontal="center" shrinkToFit="1"/>
    </xf>
    <xf numFmtId="0" fontId="0" fillId="0" borderId="22" xfId="0" applyBorder="1" applyAlignment="1">
      <alignment horizontal="center" shrinkToFit="1"/>
    </xf>
    <xf numFmtId="0" fontId="13" fillId="0" borderId="23" xfId="0" applyFont="1" applyBorder="1" applyAlignment="1">
      <alignment horizontal="center" shrinkToFit="1"/>
    </xf>
    <xf numFmtId="0" fontId="14" fillId="2" borderId="24" xfId="0" applyFont="1" applyFill="1" applyBorder="1" applyAlignment="1">
      <alignment horizontal="center" shrinkToFit="1"/>
    </xf>
    <xf numFmtId="0" fontId="13" fillId="0" borderId="25" xfId="0" applyFont="1" applyBorder="1" applyAlignment="1">
      <alignment horizontal="center" shrinkToFit="1"/>
    </xf>
    <xf numFmtId="176" fontId="13" fillId="0" borderId="26" xfId="0" applyNumberFormat="1" applyFont="1" applyBorder="1" applyAlignment="1">
      <alignment horizontal="center" shrinkToFit="1"/>
    </xf>
    <xf numFmtId="0" fontId="13" fillId="0" borderId="27" xfId="0" applyFont="1" applyBorder="1" applyAlignment="1">
      <alignment horizontal="center" shrinkToFit="1"/>
    </xf>
    <xf numFmtId="0" fontId="8" fillId="3" borderId="0" xfId="0" applyFont="1" applyFill="1" applyAlignment="1">
      <alignment horizontal="center"/>
    </xf>
    <xf numFmtId="0" fontId="8" fillId="3" borderId="0" xfId="0" applyFont="1" applyFill="1" applyAlignment="1">
      <alignment horizontal="center" shrinkToFit="1"/>
    </xf>
    <xf numFmtId="0" fontId="0" fillId="2" borderId="28" xfId="0" applyFill="1" applyBorder="1" applyAlignment="1">
      <alignment horizontal="center" shrinkToFit="1"/>
    </xf>
    <xf numFmtId="0" fontId="13" fillId="0" borderId="29" xfId="0" applyFont="1" applyBorder="1" applyAlignment="1">
      <alignment horizontal="center" shrinkToFit="1"/>
    </xf>
    <xf numFmtId="0" fontId="0" fillId="0" borderId="29" xfId="0" applyBorder="1" applyAlignment="1">
      <alignment horizontal="center" shrinkToFit="1"/>
    </xf>
    <xf numFmtId="0" fontId="13" fillId="0" borderId="30" xfId="0" applyFont="1" applyBorder="1" applyAlignment="1">
      <alignment horizontal="center" shrinkToFit="1"/>
    </xf>
    <xf numFmtId="0" fontId="14" fillId="2" borderId="31" xfId="0" applyFont="1" applyFill="1" applyBorder="1" applyAlignment="1">
      <alignment horizontal="center" shrinkToFit="1"/>
    </xf>
    <xf numFmtId="0" fontId="13" fillId="0" borderId="32" xfId="0" applyFont="1" applyBorder="1" applyAlignment="1">
      <alignment horizontal="center" shrinkToFit="1"/>
    </xf>
    <xf numFmtId="176" fontId="13" fillId="0" borderId="33" xfId="0" applyNumberFormat="1" applyFont="1" applyBorder="1" applyAlignment="1">
      <alignment horizontal="center" shrinkToFit="1"/>
    </xf>
    <xf numFmtId="0" fontId="13" fillId="0" borderId="34" xfId="0" applyFont="1" applyBorder="1" applyAlignment="1">
      <alignment horizontal="center" shrinkToFit="1"/>
    </xf>
    <xf numFmtId="0" fontId="0" fillId="2" borderId="35" xfId="0" applyFill="1" applyBorder="1" applyAlignment="1">
      <alignment horizontal="center" shrinkToFit="1"/>
    </xf>
    <xf numFmtId="0" fontId="13" fillId="0" borderId="36" xfId="0" applyFont="1" applyBorder="1" applyAlignment="1">
      <alignment horizontal="center" shrinkToFit="1"/>
    </xf>
    <xf numFmtId="0" fontId="0" fillId="0" borderId="37" xfId="0" applyBorder="1" applyAlignment="1">
      <alignment horizontal="center" shrinkToFit="1"/>
    </xf>
    <xf numFmtId="0" fontId="13" fillId="0" borderId="38" xfId="0" applyFont="1" applyBorder="1" applyAlignment="1">
      <alignment horizontal="center" shrinkToFit="1"/>
    </xf>
    <xf numFmtId="0" fontId="14" fillId="2" borderId="39" xfId="0" applyFont="1" applyFill="1" applyBorder="1" applyAlignment="1">
      <alignment horizontal="center" shrinkToFit="1"/>
    </xf>
    <xf numFmtId="0" fontId="13" fillId="0" borderId="40" xfId="0" applyFont="1" applyBorder="1" applyAlignment="1">
      <alignment horizontal="center" shrinkToFit="1"/>
    </xf>
    <xf numFmtId="176" fontId="13" fillId="0" borderId="41" xfId="0" applyNumberFormat="1" applyFont="1" applyBorder="1" applyAlignment="1">
      <alignment horizontal="center" shrinkToFit="1"/>
    </xf>
    <xf numFmtId="0" fontId="13" fillId="0" borderId="42" xfId="0" applyFont="1" applyBorder="1" applyAlignment="1">
      <alignment horizontal="center" shrinkToFit="1"/>
    </xf>
    <xf numFmtId="0" fontId="16" fillId="0" borderId="1" xfId="0" applyFont="1" applyBorder="1" applyAlignment="1">
      <alignment horizontal="center" shrinkToFit="1"/>
    </xf>
    <xf numFmtId="0" fontId="16" fillId="0" borderId="0" xfId="0" applyFont="1" applyAlignment="1">
      <alignment horizontal="center" shrinkToFit="1"/>
    </xf>
    <xf numFmtId="0" fontId="0" fillId="0" borderId="0" xfId="0" applyAlignment="1">
      <alignment horizontal="center" vertical="center" shrinkToFit="1"/>
    </xf>
    <xf numFmtId="0" fontId="0" fillId="2" borderId="43" xfId="0" applyFill="1" applyBorder="1" applyAlignment="1">
      <alignment horizontal="center" shrinkToFit="1"/>
    </xf>
    <xf numFmtId="0" fontId="13" fillId="0" borderId="44" xfId="0" applyFont="1" applyBorder="1" applyAlignment="1">
      <alignment horizontal="center" shrinkToFit="1"/>
    </xf>
    <xf numFmtId="0" fontId="0" fillId="0" borderId="44" xfId="0" applyBorder="1" applyAlignment="1">
      <alignment horizontal="center" shrinkToFit="1"/>
    </xf>
    <xf numFmtId="0" fontId="13" fillId="0" borderId="45" xfId="0" applyFont="1" applyBorder="1" applyAlignment="1">
      <alignment horizontal="center" shrinkToFit="1"/>
    </xf>
    <xf numFmtId="0" fontId="14" fillId="2" borderId="46" xfId="0" applyFont="1" applyFill="1" applyBorder="1" applyAlignment="1">
      <alignment horizontal="center" shrinkToFit="1"/>
    </xf>
    <xf numFmtId="0" fontId="13" fillId="0" borderId="47" xfId="0" applyFont="1" applyBorder="1" applyAlignment="1">
      <alignment horizontal="center" shrinkToFit="1"/>
    </xf>
    <xf numFmtId="176" fontId="13" fillId="0" borderId="48" xfId="0" applyNumberFormat="1" applyFont="1" applyBorder="1" applyAlignment="1">
      <alignment horizontal="center" shrinkToFit="1"/>
    </xf>
    <xf numFmtId="0" fontId="13" fillId="0" borderId="49" xfId="0" applyFont="1" applyBorder="1" applyAlignment="1">
      <alignment horizontal="center" shrinkToFit="1"/>
    </xf>
    <xf numFmtId="0" fontId="5" fillId="0" borderId="0" xfId="0" applyFont="1">
      <alignment vertical="center"/>
    </xf>
    <xf numFmtId="0" fontId="8" fillId="0" borderId="1" xfId="0" quotePrefix="1" applyFont="1" applyBorder="1" applyAlignment="1">
      <alignment horizontal="center" shrinkToFit="1"/>
    </xf>
    <xf numFmtId="0" fontId="8" fillId="0" borderId="0" xfId="0" quotePrefix="1" applyFont="1" applyAlignment="1">
      <alignment horizontal="center" shrinkToFit="1"/>
    </xf>
    <xf numFmtId="0" fontId="18" fillId="0" borderId="1" xfId="0" applyFont="1" applyBorder="1" applyAlignment="1">
      <alignment horizontal="center" shrinkToFit="1"/>
    </xf>
    <xf numFmtId="0" fontId="18" fillId="0" borderId="0" xfId="0" applyFont="1" applyAlignment="1">
      <alignment horizontal="center" shrinkToFit="1"/>
    </xf>
    <xf numFmtId="0" fontId="0" fillId="0" borderId="2" xfId="0" applyBorder="1" applyAlignment="1">
      <alignment horizontal="center" vertical="center" shrinkToFit="1"/>
    </xf>
    <xf numFmtId="0" fontId="1" fillId="0" borderId="0" xfId="0" applyFont="1">
      <alignment vertical="center"/>
    </xf>
    <xf numFmtId="5" fontId="23" fillId="0" borderId="0" xfId="0" applyNumberFormat="1" applyFont="1" applyAlignment="1">
      <alignment horizontal="center" vertical="center" shrinkToFit="1"/>
    </xf>
    <xf numFmtId="5" fontId="24" fillId="0" borderId="0" xfId="0" applyNumberFormat="1" applyFont="1" applyAlignment="1">
      <alignment horizontal="center" vertical="center" shrinkToFit="1"/>
    </xf>
    <xf numFmtId="5" fontId="25" fillId="0" borderId="0" xfId="0" applyNumberFormat="1" applyFont="1" applyAlignment="1">
      <alignment vertical="center" shrinkToFit="1"/>
    </xf>
    <xf numFmtId="5" fontId="7" fillId="0" borderId="0" xfId="0" applyNumberFormat="1" applyFont="1" applyAlignment="1">
      <alignment horizontal="center" vertical="center" shrinkToFit="1"/>
    </xf>
    <xf numFmtId="5" fontId="26" fillId="0" borderId="0" xfId="0" applyNumberFormat="1" applyFont="1" applyAlignment="1">
      <alignment horizontal="center" vertical="center" shrinkToFit="1"/>
    </xf>
    <xf numFmtId="5" fontId="7" fillId="0" borderId="0" xfId="0" applyNumberFormat="1" applyFont="1" applyAlignment="1">
      <alignment vertical="center" shrinkToFit="1"/>
    </xf>
    <xf numFmtId="0" fontId="0" fillId="0" borderId="54" xfId="0" applyBorder="1" applyAlignment="1">
      <alignment horizontal="center" vertical="center" shrinkToFit="1"/>
    </xf>
    <xf numFmtId="0" fontId="0" fillId="0" borderId="10" xfId="0" applyBorder="1" applyAlignment="1">
      <alignment horizontal="center" vertical="center" shrinkToFit="1"/>
    </xf>
    <xf numFmtId="0" fontId="0" fillId="0" borderId="0" xfId="0" applyAlignment="1">
      <alignment horizontal="right" vertical="center"/>
    </xf>
    <xf numFmtId="5" fontId="7" fillId="2" borderId="0" xfId="0" applyNumberFormat="1" applyFont="1" applyFill="1" applyAlignment="1">
      <alignment vertical="center" shrinkToFit="1"/>
    </xf>
    <xf numFmtId="176" fontId="13" fillId="0" borderId="73" xfId="0" applyNumberFormat="1" applyFont="1" applyBorder="1" applyAlignment="1">
      <alignment horizontal="center" shrinkToFit="1"/>
    </xf>
    <xf numFmtId="176" fontId="13" fillId="0" borderId="74" xfId="0" applyNumberFormat="1" applyFont="1" applyBorder="1" applyAlignment="1">
      <alignment horizontal="center" shrinkToFit="1"/>
    </xf>
    <xf numFmtId="176" fontId="13" fillId="0" borderId="75" xfId="0" applyNumberFormat="1" applyFont="1" applyBorder="1" applyAlignment="1">
      <alignment horizontal="center" shrinkToFit="1"/>
    </xf>
    <xf numFmtId="176" fontId="13" fillId="0" borderId="76" xfId="0" applyNumberFormat="1" applyFont="1" applyBorder="1" applyAlignment="1">
      <alignment horizontal="center" shrinkToFit="1"/>
    </xf>
    <xf numFmtId="176" fontId="13" fillId="0" borderId="77" xfId="0" applyNumberFormat="1" applyFont="1" applyBorder="1" applyAlignment="1">
      <alignment horizontal="center" shrinkToFit="1"/>
    </xf>
    <xf numFmtId="0" fontId="0" fillId="2" borderId="78" xfId="0" applyFill="1" applyBorder="1" applyAlignment="1">
      <alignment horizontal="center" shrinkToFit="1"/>
    </xf>
    <xf numFmtId="0" fontId="13" fillId="0" borderId="79" xfId="0" applyFont="1" applyBorder="1" applyAlignment="1">
      <alignment horizontal="center" shrinkToFit="1"/>
    </xf>
    <xf numFmtId="0" fontId="0" fillId="0" borderId="80" xfId="0" applyBorder="1" applyAlignment="1">
      <alignment horizontal="center" shrinkToFit="1"/>
    </xf>
    <xf numFmtId="0" fontId="13" fillId="0" borderId="81" xfId="0" applyFont="1" applyBorder="1" applyAlignment="1">
      <alignment horizontal="center" shrinkToFit="1"/>
    </xf>
    <xf numFmtId="176" fontId="13" fillId="0" borderId="20" xfId="0" applyNumberFormat="1" applyFont="1" applyBorder="1" applyAlignment="1">
      <alignment horizontal="center" shrinkToFit="1"/>
    </xf>
    <xf numFmtId="0" fontId="0" fillId="0" borderId="15" xfId="0" applyBorder="1" applyAlignment="1">
      <alignment horizontal="center" shrinkToFit="1"/>
    </xf>
    <xf numFmtId="0" fontId="0" fillId="0" borderId="24" xfId="0" applyBorder="1" applyAlignment="1">
      <alignment horizontal="center" shrinkToFit="1"/>
    </xf>
    <xf numFmtId="0" fontId="0" fillId="0" borderId="31" xfId="0" applyBorder="1" applyAlignment="1">
      <alignment horizontal="center" shrinkToFit="1"/>
    </xf>
    <xf numFmtId="0" fontId="0" fillId="0" borderId="39" xfId="0" applyBorder="1" applyAlignment="1">
      <alignment horizontal="center" shrinkToFit="1"/>
    </xf>
    <xf numFmtId="0" fontId="0" fillId="0" borderId="46" xfId="0" applyBorder="1" applyAlignment="1">
      <alignment horizontal="center" shrinkToFit="1"/>
    </xf>
    <xf numFmtId="0" fontId="13" fillId="4" borderId="52" xfId="0" applyFont="1" applyFill="1" applyBorder="1" applyAlignment="1">
      <alignment horizontal="center" wrapText="1" shrinkToFit="1"/>
    </xf>
    <xf numFmtId="0" fontId="0" fillId="0" borderId="91" xfId="0" applyBorder="1" applyAlignment="1">
      <alignment horizontal="center" vertical="center" shrinkToFit="1"/>
    </xf>
    <xf numFmtId="5" fontId="7" fillId="4" borderId="0" xfId="0" applyNumberFormat="1" applyFont="1" applyFill="1" applyAlignment="1">
      <alignment vertical="center" shrinkToFit="1"/>
    </xf>
    <xf numFmtId="0" fontId="8" fillId="0" borderId="37" xfId="0" applyFont="1" applyBorder="1" applyAlignment="1">
      <alignment horizontal="center"/>
    </xf>
    <xf numFmtId="0" fontId="8" fillId="0" borderId="37" xfId="0" applyFont="1" applyBorder="1" applyAlignment="1">
      <alignment horizontal="center" shrinkToFit="1"/>
    </xf>
    <xf numFmtId="5" fontId="7" fillId="0" borderId="37" xfId="0" applyNumberFormat="1" applyFont="1" applyBorder="1" applyAlignment="1">
      <alignment vertical="center" shrinkToFit="1"/>
    </xf>
    <xf numFmtId="0" fontId="8" fillId="0" borderId="22" xfId="0" applyFont="1" applyBorder="1" applyAlignment="1">
      <alignment horizontal="center"/>
    </xf>
    <xf numFmtId="0" fontId="8" fillId="0" borderId="22" xfId="0" applyFont="1" applyBorder="1" applyAlignment="1">
      <alignment horizontal="center" shrinkToFit="1"/>
    </xf>
    <xf numFmtId="5" fontId="7" fillId="0" borderId="22" xfId="0" applyNumberFormat="1" applyFont="1" applyBorder="1" applyAlignment="1">
      <alignment vertical="center" shrinkToFit="1"/>
    </xf>
    <xf numFmtId="0" fontId="8" fillId="0" borderId="29" xfId="0" applyFont="1" applyBorder="1" applyAlignment="1">
      <alignment horizontal="center"/>
    </xf>
    <xf numFmtId="0" fontId="8" fillId="0" borderId="29" xfId="0" applyFont="1" applyBorder="1" applyAlignment="1">
      <alignment horizontal="center" shrinkToFit="1"/>
    </xf>
    <xf numFmtId="5" fontId="7" fillId="0" borderId="29" xfId="0" applyNumberFormat="1" applyFont="1" applyBorder="1" applyAlignment="1">
      <alignment vertical="center" shrinkToFit="1"/>
    </xf>
    <xf numFmtId="0" fontId="8" fillId="4" borderId="22" xfId="0" applyFont="1" applyFill="1" applyBorder="1" applyAlignment="1">
      <alignment horizontal="center" shrinkToFit="1"/>
    </xf>
    <xf numFmtId="0" fontId="8" fillId="4" borderId="29" xfId="0" applyFont="1" applyFill="1" applyBorder="1" applyAlignment="1">
      <alignment horizontal="center" shrinkToFit="1"/>
    </xf>
    <xf numFmtId="0" fontId="8" fillId="4" borderId="37" xfId="0" applyFont="1" applyFill="1" applyBorder="1" applyAlignment="1">
      <alignment horizontal="center" shrinkToFit="1"/>
    </xf>
    <xf numFmtId="5" fontId="7" fillId="4" borderId="22" xfId="0" applyNumberFormat="1" applyFont="1" applyFill="1" applyBorder="1" applyAlignment="1">
      <alignment vertical="center" shrinkToFit="1"/>
    </xf>
    <xf numFmtId="5" fontId="7" fillId="4" borderId="29" xfId="0" applyNumberFormat="1" applyFont="1" applyFill="1" applyBorder="1" applyAlignment="1">
      <alignment vertical="center" shrinkToFit="1"/>
    </xf>
    <xf numFmtId="0" fontId="8" fillId="5" borderId="29" xfId="0" applyFont="1" applyFill="1" applyBorder="1" applyAlignment="1">
      <alignment horizontal="center" shrinkToFit="1"/>
    </xf>
    <xf numFmtId="5" fontId="7" fillId="5" borderId="29" xfId="0" applyNumberFormat="1" applyFont="1" applyFill="1" applyBorder="1" applyAlignment="1">
      <alignment vertical="center" shrinkToFit="1"/>
    </xf>
    <xf numFmtId="0" fontId="8" fillId="5" borderId="22" xfId="0" applyFont="1" applyFill="1" applyBorder="1" applyAlignment="1">
      <alignment horizontal="center" shrinkToFit="1"/>
    </xf>
    <xf numFmtId="5" fontId="7" fillId="5" borderId="22" xfId="0" applyNumberFormat="1" applyFont="1" applyFill="1" applyBorder="1" applyAlignment="1">
      <alignment vertical="center" shrinkToFit="1"/>
    </xf>
    <xf numFmtId="0" fontId="8" fillId="6" borderId="22" xfId="0" applyFont="1" applyFill="1" applyBorder="1" applyAlignment="1">
      <alignment horizontal="center" shrinkToFit="1"/>
    </xf>
    <xf numFmtId="0" fontId="8" fillId="4" borderId="0" xfId="0" applyFont="1" applyFill="1" applyAlignment="1">
      <alignment horizontal="center" shrinkToFit="1"/>
    </xf>
    <xf numFmtId="5" fontId="7" fillId="5" borderId="0" xfId="0" applyNumberFormat="1" applyFont="1" applyFill="1" applyAlignment="1">
      <alignment vertical="center" shrinkToFit="1"/>
    </xf>
    <xf numFmtId="0" fontId="0" fillId="4" borderId="0" xfId="0" applyFill="1" applyAlignment="1">
      <alignment horizontal="left" vertical="center"/>
    </xf>
    <xf numFmtId="0" fontId="0" fillId="4" borderId="0" xfId="0" applyFill="1">
      <alignment vertical="center"/>
    </xf>
    <xf numFmtId="0" fontId="0" fillId="0" borderId="1" xfId="0" applyBorder="1" applyAlignment="1">
      <alignment horizontal="center" vertical="center" shrinkToFit="1"/>
    </xf>
    <xf numFmtId="0" fontId="13" fillId="0" borderId="0" xfId="0" applyFont="1" applyAlignment="1">
      <alignment vertical="center" shrinkToFit="1"/>
    </xf>
    <xf numFmtId="0" fontId="13" fillId="0" borderId="3" xfId="0" applyFont="1" applyBorder="1" applyAlignment="1">
      <alignment horizontal="center" vertical="center" shrinkToFit="1"/>
    </xf>
    <xf numFmtId="0" fontId="13" fillId="0" borderId="107" xfId="0" applyFont="1" applyBorder="1" applyAlignment="1">
      <alignment vertical="center" shrinkToFit="1"/>
    </xf>
    <xf numFmtId="0" fontId="13" fillId="0" borderId="109" xfId="0" applyFont="1" applyBorder="1" applyAlignment="1">
      <alignment vertical="center" shrinkToFit="1"/>
    </xf>
    <xf numFmtId="0" fontId="13" fillId="0" borderId="111" xfId="0" applyFont="1" applyBorder="1" applyAlignment="1">
      <alignment vertical="center" shrinkToFit="1"/>
    </xf>
    <xf numFmtId="0" fontId="13" fillId="0" borderId="113" xfId="0" applyFont="1" applyBorder="1" applyAlignment="1">
      <alignment vertical="center" shrinkToFit="1"/>
    </xf>
    <xf numFmtId="0" fontId="13" fillId="0" borderId="115" xfId="0" applyFont="1" applyBorder="1" applyAlignment="1">
      <alignment vertical="center" shrinkToFit="1"/>
    </xf>
    <xf numFmtId="0" fontId="0" fillId="0" borderId="1" xfId="0" applyBorder="1" applyAlignment="1">
      <alignment horizontal="left" vertical="center" shrinkToFit="1"/>
    </xf>
    <xf numFmtId="0" fontId="0" fillId="0" borderId="58" xfId="0" applyBorder="1" applyAlignment="1">
      <alignment horizontal="center" vertical="center" shrinkToFit="1"/>
    </xf>
    <xf numFmtId="0" fontId="0" fillId="0" borderId="64" xfId="0" applyBorder="1" applyAlignment="1">
      <alignment horizontal="center" vertical="center" shrinkToFit="1"/>
    </xf>
    <xf numFmtId="0" fontId="0" fillId="0" borderId="59" xfId="0" applyBorder="1" applyAlignment="1">
      <alignment horizontal="center" vertical="center" shrinkToFit="1"/>
    </xf>
    <xf numFmtId="0" fontId="0" fillId="0" borderId="85" xfId="0" applyBorder="1" applyAlignment="1">
      <alignment horizontal="center" vertical="center" shrinkToFit="1"/>
    </xf>
    <xf numFmtId="0" fontId="0" fillId="0" borderId="60" xfId="0" applyBorder="1" applyAlignment="1">
      <alignment horizontal="center" vertical="center" shrinkToFit="1"/>
    </xf>
    <xf numFmtId="0" fontId="0" fillId="0" borderId="61" xfId="0" applyBorder="1" applyAlignment="1">
      <alignment horizontal="center" vertical="center" shrinkToFit="1"/>
    </xf>
    <xf numFmtId="0" fontId="0" fillId="0" borderId="61" xfId="0" applyBorder="1" applyAlignment="1">
      <alignment horizontal="left" vertical="center" shrinkToFit="1"/>
    </xf>
    <xf numFmtId="0" fontId="0" fillId="0" borderId="65" xfId="0" applyBorder="1" applyAlignment="1">
      <alignment horizontal="center" vertical="center" shrinkToFit="1"/>
    </xf>
    <xf numFmtId="0" fontId="0" fillId="0" borderId="94" xfId="0" applyBorder="1" applyAlignment="1">
      <alignment horizontal="center" vertical="center" shrinkToFit="1"/>
    </xf>
    <xf numFmtId="49" fontId="0" fillId="7" borderId="64" xfId="0" applyNumberFormat="1" applyFill="1" applyBorder="1" applyAlignment="1">
      <alignment horizontal="center" vertical="center" shrinkToFit="1"/>
    </xf>
    <xf numFmtId="49" fontId="0" fillId="7" borderId="1" xfId="0" applyNumberFormat="1" applyFill="1" applyBorder="1" applyAlignment="1">
      <alignment horizontal="center" vertical="center" shrinkToFit="1"/>
    </xf>
    <xf numFmtId="49" fontId="0" fillId="7" borderId="61" xfId="0" applyNumberFormat="1" applyFill="1" applyBorder="1" applyAlignment="1">
      <alignment horizontal="center" vertical="center" shrinkToFit="1"/>
    </xf>
    <xf numFmtId="0" fontId="0" fillId="0" borderId="118" xfId="0" applyBorder="1" applyAlignment="1">
      <alignment horizontal="center" vertical="center" shrinkToFit="1"/>
    </xf>
    <xf numFmtId="0" fontId="0" fillId="0" borderId="86" xfId="0" applyBorder="1" applyAlignment="1">
      <alignment vertical="center" shrinkToFit="1"/>
    </xf>
    <xf numFmtId="0" fontId="0" fillId="0" borderId="85" xfId="0" applyBorder="1" applyAlignment="1">
      <alignment vertical="center" shrinkToFit="1"/>
    </xf>
    <xf numFmtId="0" fontId="0" fillId="0" borderId="117" xfId="0" applyBorder="1" applyAlignment="1">
      <alignment vertical="center" shrinkToFit="1"/>
    </xf>
    <xf numFmtId="0" fontId="0" fillId="0" borderId="65" xfId="0" applyBorder="1" applyAlignment="1">
      <alignment vertical="center" shrinkToFit="1"/>
    </xf>
    <xf numFmtId="0" fontId="0" fillId="0" borderId="119" xfId="0" applyBorder="1" applyAlignment="1">
      <alignment horizontal="center" vertical="center" shrinkToFit="1"/>
    </xf>
    <xf numFmtId="49" fontId="0" fillId="0" borderId="118" xfId="0" applyNumberFormat="1" applyBorder="1" applyAlignment="1">
      <alignment horizontal="center" vertical="center" shrinkToFit="1"/>
    </xf>
    <xf numFmtId="180" fontId="0" fillId="0" borderId="59" xfId="0" applyNumberFormat="1" applyBorder="1" applyAlignment="1">
      <alignment vertical="center" shrinkToFit="1"/>
    </xf>
    <xf numFmtId="180" fontId="0" fillId="0" borderId="60" xfId="0" applyNumberFormat="1" applyBorder="1" applyAlignment="1">
      <alignment vertical="center" shrinkToFit="1"/>
    </xf>
    <xf numFmtId="180" fontId="0" fillId="0" borderId="95" xfId="0" applyNumberFormat="1" applyBorder="1" applyAlignment="1">
      <alignment vertical="center" shrinkToFit="1"/>
    </xf>
    <xf numFmtId="0" fontId="0" fillId="0" borderId="89" xfId="0" applyBorder="1" applyAlignment="1">
      <alignment horizontal="center" vertical="center" shrinkToFit="1"/>
    </xf>
    <xf numFmtId="0" fontId="0" fillId="0" borderId="89" xfId="0" applyBorder="1" applyAlignment="1">
      <alignment horizontal="left" vertical="center" shrinkToFit="1"/>
    </xf>
    <xf numFmtId="0" fontId="0" fillId="0" borderId="87" xfId="0" applyBorder="1" applyAlignment="1">
      <alignment horizontal="center" vertical="center" shrinkToFit="1"/>
    </xf>
    <xf numFmtId="0" fontId="0" fillId="0" borderId="9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66" xfId="0" applyBorder="1" applyAlignment="1">
      <alignment horizontal="center" vertical="center" shrinkToFit="1"/>
    </xf>
    <xf numFmtId="0" fontId="13" fillId="8" borderId="3" xfId="0" applyFont="1" applyFill="1" applyBorder="1" applyAlignment="1">
      <alignment horizontal="center" vertical="center" shrinkToFit="1"/>
    </xf>
    <xf numFmtId="0" fontId="13" fillId="8" borderId="4" xfId="0" applyFont="1" applyFill="1" applyBorder="1" applyAlignment="1">
      <alignment horizontal="center" vertical="center" shrinkToFit="1"/>
    </xf>
    <xf numFmtId="0" fontId="13" fillId="8" borderId="2" xfId="0" applyFont="1" applyFill="1" applyBorder="1" applyAlignment="1">
      <alignment horizontal="center" vertical="center" shrinkToFit="1"/>
    </xf>
    <xf numFmtId="0" fontId="13" fillId="0" borderId="108" xfId="0" applyFont="1" applyBorder="1" applyAlignment="1">
      <alignment horizontal="center" vertical="center" shrinkToFit="1"/>
    </xf>
    <xf numFmtId="0" fontId="13" fillId="0" borderId="110" xfId="0" applyFont="1" applyBorder="1" applyAlignment="1">
      <alignment horizontal="center" vertical="center" shrinkToFit="1"/>
    </xf>
    <xf numFmtId="0" fontId="13" fillId="0" borderId="112" xfId="0" applyFont="1" applyBorder="1" applyAlignment="1">
      <alignment horizontal="center" vertical="center" shrinkToFit="1"/>
    </xf>
    <xf numFmtId="0" fontId="13" fillId="0" borderId="114" xfId="0" applyFont="1" applyBorder="1" applyAlignment="1">
      <alignment horizontal="center" vertical="center" shrinkToFit="1"/>
    </xf>
    <xf numFmtId="0" fontId="13" fillId="0" borderId="116" xfId="0" applyFont="1" applyBorder="1" applyAlignment="1">
      <alignment horizontal="center" vertical="center" shrinkToFit="1"/>
    </xf>
    <xf numFmtId="0" fontId="13" fillId="7" borderId="110" xfId="0" applyFont="1" applyFill="1" applyBorder="1" applyAlignment="1">
      <alignment horizontal="center" vertical="center" shrinkToFit="1"/>
    </xf>
    <xf numFmtId="0" fontId="13" fillId="7" borderId="112" xfId="0" applyFont="1" applyFill="1" applyBorder="1" applyAlignment="1">
      <alignment horizontal="center" vertical="center" shrinkToFit="1"/>
    </xf>
    <xf numFmtId="0" fontId="13" fillId="7" borderId="114" xfId="0" applyFont="1" applyFill="1" applyBorder="1" applyAlignment="1">
      <alignment horizontal="center" vertical="center" shrinkToFit="1"/>
    </xf>
    <xf numFmtId="0" fontId="13" fillId="7" borderId="116" xfId="0" applyFont="1" applyFill="1" applyBorder="1" applyAlignment="1">
      <alignment horizontal="center" vertical="center" shrinkToFit="1"/>
    </xf>
    <xf numFmtId="0" fontId="0" fillId="0" borderId="87" xfId="0" applyBorder="1" applyAlignment="1">
      <alignment horizontal="left" vertical="center" shrinkToFit="1"/>
    </xf>
    <xf numFmtId="0" fontId="0" fillId="0" borderId="85" xfId="0" applyBorder="1" applyAlignment="1">
      <alignment horizontal="left" vertical="center" shrinkToFit="1"/>
    </xf>
    <xf numFmtId="0" fontId="0" fillId="0" borderId="65" xfId="0" applyBorder="1" applyAlignment="1">
      <alignment horizontal="left" vertical="center" shrinkToFit="1"/>
    </xf>
    <xf numFmtId="180" fontId="28" fillId="0" borderId="107" xfId="0" applyNumberFormat="1" applyFont="1" applyBorder="1" applyAlignment="1">
      <alignment vertical="center" shrinkToFit="1"/>
    </xf>
    <xf numFmtId="180" fontId="28" fillId="0" borderId="109" xfId="0" applyNumberFormat="1" applyFont="1" applyBorder="1" applyAlignment="1">
      <alignment vertical="center" shrinkToFit="1"/>
    </xf>
    <xf numFmtId="180" fontId="28" fillId="0" borderId="111" xfId="0" applyNumberFormat="1" applyFont="1" applyBorder="1" applyAlignment="1">
      <alignment vertical="center" shrinkToFit="1"/>
    </xf>
    <xf numFmtId="180" fontId="28" fillId="0" borderId="113" xfId="0" applyNumberFormat="1" applyFont="1" applyBorder="1" applyAlignment="1">
      <alignment vertical="center" shrinkToFit="1"/>
    </xf>
    <xf numFmtId="180" fontId="28" fillId="0" borderId="115" xfId="0" applyNumberFormat="1" applyFont="1" applyBorder="1" applyAlignment="1">
      <alignment vertical="center" shrinkToFit="1"/>
    </xf>
    <xf numFmtId="0" fontId="28" fillId="0" borderId="0" xfId="0" applyFont="1" applyAlignment="1">
      <alignment vertical="center" shrinkToFit="1"/>
    </xf>
    <xf numFmtId="0" fontId="30" fillId="0" borderId="0" xfId="0" applyFont="1" applyAlignment="1">
      <alignment vertical="center" shrinkToFit="1"/>
    </xf>
    <xf numFmtId="0" fontId="28" fillId="0" borderId="1" xfId="0" applyFont="1" applyBorder="1" applyAlignment="1">
      <alignment vertical="center" shrinkToFit="1"/>
    </xf>
    <xf numFmtId="0" fontId="28" fillId="0" borderId="61" xfId="0" applyFont="1" applyBorder="1" applyAlignment="1">
      <alignment vertical="center" shrinkToFit="1"/>
    </xf>
    <xf numFmtId="0" fontId="30" fillId="0" borderId="3" xfId="0" applyFont="1" applyBorder="1" applyAlignment="1">
      <alignment horizontal="center" vertical="center" shrinkToFit="1"/>
    </xf>
    <xf numFmtId="0" fontId="31" fillId="0" borderId="100" xfId="0" applyFont="1" applyBorder="1" applyAlignment="1">
      <alignment vertical="center" shrinkToFit="1"/>
    </xf>
    <xf numFmtId="0" fontId="28" fillId="0" borderId="1" xfId="0" applyFont="1" applyBorder="1" applyAlignment="1">
      <alignment horizontal="center" vertical="center" shrinkToFit="1"/>
    </xf>
    <xf numFmtId="0" fontId="28" fillId="0" borderId="61" xfId="0" applyFont="1" applyBorder="1" applyAlignment="1">
      <alignment horizontal="center" vertical="center" shrinkToFit="1"/>
    </xf>
    <xf numFmtId="0" fontId="28" fillId="0" borderId="89" xfId="0" applyFont="1" applyBorder="1" applyAlignment="1">
      <alignment horizontal="center" vertical="center" shrinkToFit="1"/>
    </xf>
    <xf numFmtId="0" fontId="29" fillId="0" borderId="4" xfId="0" applyFont="1" applyBorder="1" applyAlignment="1">
      <alignment horizontal="center" vertical="center" wrapText="1" shrinkToFit="1"/>
    </xf>
    <xf numFmtId="0" fontId="29" fillId="0" borderId="4" xfId="0" applyFont="1" applyBorder="1" applyAlignment="1">
      <alignment horizontal="center" vertical="center" shrinkToFit="1"/>
    </xf>
    <xf numFmtId="0" fontId="29" fillId="0" borderId="5" xfId="0" applyFont="1" applyBorder="1" applyAlignment="1">
      <alignment horizontal="center" vertical="center" wrapText="1" shrinkToFit="1"/>
    </xf>
    <xf numFmtId="0" fontId="33" fillId="0" borderId="0" xfId="0" applyFont="1">
      <alignment vertical="center"/>
    </xf>
    <xf numFmtId="0" fontId="29" fillId="0" borderId="52" xfId="0" applyFont="1" applyBorder="1" applyAlignment="1">
      <alignment horizontal="center" vertical="center" shrinkToFit="1"/>
    </xf>
    <xf numFmtId="0" fontId="29" fillId="0" borderId="3" xfId="0" applyFont="1" applyBorder="1" applyAlignment="1">
      <alignment horizontal="center" vertical="center" wrapText="1" shrinkToFit="1"/>
    </xf>
    <xf numFmtId="0" fontId="28" fillId="9" borderId="89" xfId="0" applyFont="1" applyFill="1" applyBorder="1" applyAlignment="1">
      <alignment horizontal="center" vertical="center" shrinkToFit="1"/>
    </xf>
    <xf numFmtId="0" fontId="28" fillId="9" borderId="1" xfId="0" applyFont="1" applyFill="1" applyBorder="1" applyAlignment="1">
      <alignment horizontal="center" vertical="center" shrinkToFit="1"/>
    </xf>
    <xf numFmtId="0" fontId="28" fillId="9" borderId="61" xfId="0" applyFont="1" applyFill="1" applyBorder="1" applyAlignment="1">
      <alignment horizontal="center" vertical="center" shrinkToFit="1"/>
    </xf>
    <xf numFmtId="0" fontId="35" fillId="0" borderId="0" xfId="0" applyFont="1" applyAlignment="1">
      <alignment horizontal="center" vertical="center" shrinkToFit="1"/>
    </xf>
    <xf numFmtId="180" fontId="28" fillId="7" borderId="95" xfId="0" applyNumberFormat="1" applyFont="1" applyFill="1" applyBorder="1" applyAlignment="1">
      <alignment vertical="center" shrinkToFit="1"/>
    </xf>
    <xf numFmtId="180" fontId="28" fillId="7" borderId="59" xfId="0" applyNumberFormat="1" applyFont="1" applyFill="1" applyBorder="1" applyAlignment="1">
      <alignment vertical="center" shrinkToFit="1"/>
    </xf>
    <xf numFmtId="180" fontId="28" fillId="7" borderId="60" xfId="0" applyNumberFormat="1" applyFont="1" applyFill="1" applyBorder="1" applyAlignment="1">
      <alignment vertical="center" shrinkToFit="1"/>
    </xf>
    <xf numFmtId="0" fontId="28" fillId="0" borderId="87" xfId="0" applyFont="1" applyBorder="1" applyAlignment="1">
      <alignment horizontal="center" vertical="center" shrinkToFit="1"/>
    </xf>
    <xf numFmtId="0" fontId="28" fillId="0" borderId="85" xfId="0" applyFont="1" applyBorder="1" applyAlignment="1">
      <alignment horizontal="center" vertical="center" shrinkToFit="1"/>
    </xf>
    <xf numFmtId="0" fontId="28" fillId="0" borderId="65" xfId="0" applyFont="1" applyBorder="1" applyAlignment="1">
      <alignment horizontal="center" vertical="center" shrinkToFit="1"/>
    </xf>
    <xf numFmtId="0" fontId="28" fillId="0" borderId="36" xfId="0" applyFont="1" applyBorder="1" applyAlignment="1">
      <alignment horizontal="center" vertical="center" shrinkToFit="1"/>
    </xf>
    <xf numFmtId="0" fontId="28" fillId="0" borderId="0" xfId="0" applyFont="1" applyAlignment="1">
      <alignment horizontal="center" vertical="center" shrinkToFit="1"/>
    </xf>
    <xf numFmtId="180" fontId="28" fillId="7" borderId="58" xfId="0" applyNumberFormat="1" applyFont="1" applyFill="1" applyBorder="1" applyAlignment="1">
      <alignment vertical="center" shrinkToFit="1"/>
    </xf>
    <xf numFmtId="0" fontId="28" fillId="9" borderId="64" xfId="0" applyFont="1" applyFill="1" applyBorder="1" applyAlignment="1">
      <alignment horizontal="center" vertical="center" shrinkToFit="1"/>
    </xf>
    <xf numFmtId="0" fontId="28" fillId="0" borderId="64" xfId="0" applyFont="1" applyBorder="1" applyAlignment="1">
      <alignment horizontal="center" vertical="center" shrinkToFit="1"/>
    </xf>
    <xf numFmtId="0" fontId="28" fillId="0" borderId="86" xfId="0" applyFont="1" applyBorder="1" applyAlignment="1">
      <alignment horizontal="center" vertical="center" shrinkToFit="1"/>
    </xf>
    <xf numFmtId="0" fontId="28" fillId="0" borderId="70" xfId="0" applyFont="1" applyBorder="1" applyAlignment="1">
      <alignment vertical="center" shrinkToFit="1"/>
    </xf>
    <xf numFmtId="0" fontId="28" fillId="0" borderId="102" xfId="0" applyFont="1" applyBorder="1" applyAlignment="1">
      <alignment vertical="center" shrinkToFit="1"/>
    </xf>
    <xf numFmtId="0" fontId="28" fillId="0" borderId="58" xfId="0" applyFont="1" applyBorder="1" applyAlignment="1">
      <alignment horizontal="center" vertical="center" shrinkToFit="1"/>
    </xf>
    <xf numFmtId="0" fontId="28" fillId="0" borderId="59" xfId="0" applyFont="1" applyBorder="1" applyAlignment="1">
      <alignment horizontal="center" vertical="center" shrinkToFit="1"/>
    </xf>
    <xf numFmtId="0" fontId="28" fillId="0" borderId="60" xfId="0" applyFont="1" applyBorder="1" applyAlignment="1">
      <alignment horizontal="center" vertical="center" shrinkToFit="1"/>
    </xf>
    <xf numFmtId="177" fontId="28" fillId="0" borderId="1" xfId="0" applyNumberFormat="1" applyFont="1" applyBorder="1" applyAlignment="1">
      <alignment horizontal="right" vertical="center" shrinkToFit="1"/>
    </xf>
    <xf numFmtId="177" fontId="28" fillId="0" borderId="61" xfId="0" applyNumberFormat="1" applyFont="1" applyBorder="1" applyAlignment="1">
      <alignment horizontal="right" vertical="center" shrinkToFit="1"/>
    </xf>
    <xf numFmtId="0" fontId="28" fillId="0" borderId="95" xfId="0" applyFont="1" applyBorder="1" applyAlignment="1">
      <alignment horizontal="center" vertical="center" shrinkToFit="1"/>
    </xf>
    <xf numFmtId="177" fontId="28" fillId="0" borderId="89" xfId="0" applyNumberFormat="1" applyFont="1" applyBorder="1" applyAlignment="1">
      <alignment horizontal="right" vertical="center" shrinkToFit="1"/>
    </xf>
    <xf numFmtId="0" fontId="28" fillId="0" borderId="3" xfId="0" applyFont="1" applyBorder="1" applyAlignment="1">
      <alignment horizontal="center" vertical="center" shrinkToFit="1"/>
    </xf>
    <xf numFmtId="0" fontId="28" fillId="0" borderId="4"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right" vertical="center" shrinkToFit="1"/>
    </xf>
    <xf numFmtId="0" fontId="28" fillId="0" borderId="56" xfId="0" applyFont="1" applyBorder="1" applyAlignment="1">
      <alignment horizontal="center" vertical="center" shrinkToFit="1"/>
    </xf>
    <xf numFmtId="0" fontId="36" fillId="0" borderId="0" xfId="0" applyFont="1" applyAlignment="1">
      <alignment vertical="center" shrinkToFit="1"/>
    </xf>
    <xf numFmtId="0" fontId="28" fillId="0" borderId="51" xfId="0" applyFont="1" applyBorder="1" applyAlignment="1">
      <alignment horizontal="center" vertical="center" shrinkToFit="1"/>
    </xf>
    <xf numFmtId="0" fontId="28" fillId="0" borderId="54" xfId="0" applyFont="1" applyBorder="1" applyAlignment="1">
      <alignment horizontal="center" vertical="center" shrinkToFit="1"/>
    </xf>
    <xf numFmtId="0" fontId="28" fillId="0" borderId="10" xfId="0" applyFont="1" applyBorder="1" applyAlignment="1">
      <alignment horizontal="center" vertical="center" shrinkToFit="1"/>
    </xf>
    <xf numFmtId="0" fontId="28" fillId="0" borderId="2" xfId="0" applyFont="1" applyBorder="1" applyAlignment="1">
      <alignment horizontal="center" vertical="center" shrinkToFit="1"/>
    </xf>
    <xf numFmtId="0" fontId="29" fillId="0" borderId="36" xfId="0" applyFont="1" applyBorder="1" applyAlignment="1">
      <alignment horizontal="center" vertical="center" wrapText="1" shrinkToFit="1"/>
    </xf>
    <xf numFmtId="177" fontId="28" fillId="0" borderId="4" xfId="0" applyNumberFormat="1" applyFont="1" applyBorder="1" applyAlignment="1">
      <alignment horizontal="center" vertical="center" shrinkToFit="1"/>
    </xf>
    <xf numFmtId="181" fontId="28" fillId="0" borderId="87" xfId="0" applyNumberFormat="1" applyFont="1" applyBorder="1" applyAlignment="1">
      <alignment horizontal="center" vertical="center" shrinkToFit="1"/>
    </xf>
    <xf numFmtId="181" fontId="28" fillId="0" borderId="65" xfId="0" applyNumberFormat="1" applyFont="1" applyBorder="1" applyAlignment="1">
      <alignment horizontal="center" vertical="center" shrinkToFit="1"/>
    </xf>
    <xf numFmtId="181" fontId="28" fillId="0" borderId="86" xfId="0" applyNumberFormat="1" applyFont="1" applyBorder="1" applyAlignment="1">
      <alignment horizontal="center" vertical="center" shrinkToFit="1"/>
    </xf>
    <xf numFmtId="180" fontId="28" fillId="0" borderId="89" xfId="0" applyNumberFormat="1" applyFont="1" applyBorder="1" applyAlignment="1">
      <alignment horizontal="center" vertical="center" shrinkToFit="1"/>
    </xf>
    <xf numFmtId="180" fontId="28" fillId="0" borderId="61" xfId="0" applyNumberFormat="1" applyFont="1" applyBorder="1" applyAlignment="1">
      <alignment horizontal="center" vertical="center" shrinkToFit="1"/>
    </xf>
    <xf numFmtId="180" fontId="28" fillId="0" borderId="64" xfId="0" applyNumberFormat="1" applyFont="1" applyBorder="1" applyAlignment="1">
      <alignment horizontal="center" vertical="center" shrinkToFit="1"/>
    </xf>
    <xf numFmtId="181" fontId="28" fillId="7" borderId="89" xfId="0" applyNumberFormat="1" applyFont="1" applyFill="1" applyBorder="1" applyAlignment="1">
      <alignment horizontal="center" vertical="center" shrinkToFit="1"/>
    </xf>
    <xf numFmtId="181" fontId="28" fillId="7" borderId="1" xfId="0" applyNumberFormat="1" applyFont="1" applyFill="1" applyBorder="1" applyAlignment="1">
      <alignment horizontal="center" vertical="center" shrinkToFit="1"/>
    </xf>
    <xf numFmtId="181" fontId="28" fillId="7" borderId="61" xfId="0" applyNumberFormat="1" applyFont="1" applyFill="1" applyBorder="1" applyAlignment="1">
      <alignment horizontal="center" vertical="center" shrinkToFit="1"/>
    </xf>
    <xf numFmtId="181" fontId="28" fillId="7" borderId="64" xfId="0" applyNumberFormat="1" applyFont="1" applyFill="1" applyBorder="1" applyAlignment="1">
      <alignment horizontal="center" vertical="center" shrinkToFit="1"/>
    </xf>
    <xf numFmtId="0" fontId="28" fillId="0" borderId="89" xfId="0" applyFont="1" applyBorder="1" applyAlignment="1">
      <alignment vertical="center" shrinkToFit="1"/>
    </xf>
    <xf numFmtId="0" fontId="28" fillId="0" borderId="90" xfId="0" applyFont="1" applyBorder="1" applyAlignment="1">
      <alignment vertical="center" shrinkToFit="1"/>
    </xf>
    <xf numFmtId="0" fontId="33" fillId="0" borderId="5" xfId="0" applyFont="1" applyBorder="1" applyAlignment="1">
      <alignment horizontal="center" vertical="center" shrinkToFit="1"/>
    </xf>
    <xf numFmtId="0" fontId="28" fillId="0" borderId="64" xfId="0" applyFont="1" applyBorder="1" applyAlignment="1">
      <alignment vertical="center" shrinkToFit="1"/>
    </xf>
    <xf numFmtId="0" fontId="28" fillId="0" borderId="50" xfId="0" applyFont="1" applyBorder="1" applyAlignment="1">
      <alignment horizontal="center" vertical="center" shrinkToFit="1"/>
    </xf>
    <xf numFmtId="0" fontId="28" fillId="0" borderId="84" xfId="0" applyFont="1" applyBorder="1" applyAlignment="1">
      <alignment horizontal="center" vertical="center" shrinkToFit="1"/>
    </xf>
    <xf numFmtId="181" fontId="28" fillId="7" borderId="79" xfId="0" applyNumberFormat="1" applyFont="1" applyFill="1" applyBorder="1" applyAlignment="1">
      <alignment horizontal="center" vertical="center" shrinkToFit="1"/>
    </xf>
    <xf numFmtId="181" fontId="28" fillId="0" borderId="121" xfId="0" applyNumberFormat="1" applyFont="1" applyBorder="1" applyAlignment="1">
      <alignment horizontal="center" vertical="center" shrinkToFit="1"/>
    </xf>
    <xf numFmtId="181" fontId="28" fillId="0" borderId="122" xfId="0" applyNumberFormat="1" applyFont="1" applyBorder="1" applyAlignment="1">
      <alignment horizontal="center" vertical="center" shrinkToFit="1"/>
    </xf>
    <xf numFmtId="49" fontId="28" fillId="7" borderId="122" xfId="0" applyNumberFormat="1" applyFont="1" applyFill="1" applyBorder="1" applyAlignment="1">
      <alignment horizontal="center" vertical="center" shrinkToFit="1"/>
    </xf>
    <xf numFmtId="0" fontId="28" fillId="0" borderId="62" xfId="0" applyFont="1" applyBorder="1" applyAlignment="1">
      <alignment horizontal="center" vertical="center" shrinkToFit="1"/>
    </xf>
    <xf numFmtId="0" fontId="28" fillId="0" borderId="63" xfId="0" applyFont="1" applyBorder="1" applyAlignment="1">
      <alignment horizontal="center" vertical="center" shrinkToFit="1"/>
    </xf>
    <xf numFmtId="0" fontId="28" fillId="0" borderId="53" xfId="0" applyFont="1" applyBorder="1" applyAlignment="1">
      <alignment horizontal="center" vertical="center" shrinkToFit="1"/>
    </xf>
    <xf numFmtId="0" fontId="28" fillId="0" borderId="100" xfId="0" applyFont="1" applyBorder="1" applyAlignment="1">
      <alignment horizontal="center" vertical="center" shrinkToFit="1"/>
    </xf>
    <xf numFmtId="180" fontId="28" fillId="0" borderId="100" xfId="0" applyNumberFormat="1" applyFont="1" applyBorder="1" applyAlignment="1">
      <alignment horizontal="center" vertical="center" shrinkToFit="1"/>
    </xf>
    <xf numFmtId="181" fontId="28" fillId="0" borderId="100" xfId="0" applyNumberFormat="1" applyFont="1" applyBorder="1" applyAlignment="1">
      <alignment horizontal="center" vertical="center" shrinkToFit="1"/>
    </xf>
    <xf numFmtId="180" fontId="28" fillId="0" borderId="0" xfId="0" applyNumberFormat="1" applyFont="1" applyAlignment="1">
      <alignment horizontal="center" vertical="center" shrinkToFit="1"/>
    </xf>
    <xf numFmtId="181" fontId="28" fillId="0" borderId="0" xfId="0" applyNumberFormat="1" applyFont="1" applyAlignment="1">
      <alignment horizontal="center" vertical="center" shrinkToFit="1"/>
    </xf>
    <xf numFmtId="0" fontId="28" fillId="0" borderId="0" xfId="0" applyFont="1">
      <alignment vertical="center"/>
    </xf>
    <xf numFmtId="0" fontId="29" fillId="0" borderId="1" xfId="0" applyFont="1" applyBorder="1" applyAlignment="1">
      <alignment horizontal="center" vertical="center" shrinkToFit="1"/>
    </xf>
    <xf numFmtId="0" fontId="29" fillId="0" borderId="1" xfId="0" applyFont="1" applyBorder="1" applyAlignment="1">
      <alignment horizontal="center" vertical="center" wrapText="1" shrinkToFit="1"/>
    </xf>
    <xf numFmtId="0" fontId="28" fillId="8" borderId="52" xfId="0" applyFont="1" applyFill="1" applyBorder="1" applyAlignment="1">
      <alignment horizontal="center" vertical="center" shrinkToFit="1"/>
    </xf>
    <xf numFmtId="0" fontId="28" fillId="8" borderId="5" xfId="0" applyFont="1" applyFill="1" applyBorder="1" applyAlignment="1">
      <alignment horizontal="center" vertical="center" shrinkToFit="1"/>
    </xf>
    <xf numFmtId="0" fontId="28" fillId="8" borderId="66" xfId="0" applyFont="1" applyFill="1" applyBorder="1" applyAlignment="1">
      <alignment horizontal="center" vertical="center" shrinkToFit="1"/>
    </xf>
    <xf numFmtId="0" fontId="28" fillId="0" borderId="92" xfId="0" applyFont="1" applyBorder="1" applyAlignment="1">
      <alignment horizontal="center" vertical="center" shrinkToFit="1"/>
    </xf>
    <xf numFmtId="0" fontId="28" fillId="0" borderId="91" xfId="0" applyFont="1" applyBorder="1" applyAlignment="1">
      <alignment horizontal="center" vertical="center" shrinkToFit="1"/>
    </xf>
    <xf numFmtId="0" fontId="28" fillId="8" borderId="19" xfId="0" applyFont="1" applyFill="1" applyBorder="1" applyAlignment="1">
      <alignment horizontal="center" vertical="center" shrinkToFit="1"/>
    </xf>
    <xf numFmtId="0" fontId="28" fillId="0" borderId="68" xfId="0" applyFont="1" applyBorder="1" applyAlignment="1">
      <alignment horizontal="center" vertical="center" shrinkToFit="1"/>
    </xf>
    <xf numFmtId="0" fontId="28" fillId="0" borderId="69" xfId="0" applyFont="1" applyBorder="1" applyAlignment="1">
      <alignment horizontal="center" vertical="center" shrinkToFit="1"/>
    </xf>
    <xf numFmtId="0" fontId="28" fillId="0" borderId="104" xfId="0" applyFont="1" applyBorder="1" applyAlignment="1">
      <alignment horizontal="center" vertical="center" shrinkToFit="1"/>
    </xf>
    <xf numFmtId="0" fontId="28" fillId="0" borderId="88" xfId="0" applyFont="1" applyBorder="1" applyAlignment="1">
      <alignment horizontal="center" vertical="center" shrinkToFit="1"/>
    </xf>
    <xf numFmtId="0" fontId="28" fillId="0" borderId="99" xfId="0" applyFont="1" applyBorder="1" applyAlignment="1">
      <alignment horizontal="center" vertical="center" shrinkToFit="1"/>
    </xf>
    <xf numFmtId="182" fontId="28" fillId="7" borderId="1" xfId="0" applyNumberFormat="1" applyFont="1" applyFill="1" applyBorder="1" applyAlignment="1">
      <alignment horizontal="center" vertical="center" shrinkToFit="1"/>
    </xf>
    <xf numFmtId="0" fontId="28" fillId="7" borderId="1" xfId="0" applyFont="1" applyFill="1" applyBorder="1" applyAlignment="1">
      <alignment horizontal="center" vertical="center" shrinkToFit="1"/>
    </xf>
    <xf numFmtId="180" fontId="28" fillId="7" borderId="58" xfId="0" applyNumberFormat="1" applyFont="1" applyFill="1" applyBorder="1" applyAlignment="1">
      <alignment horizontal="center" vertical="center" shrinkToFit="1"/>
    </xf>
    <xf numFmtId="180" fontId="28" fillId="7" borderId="59" xfId="0" applyNumberFormat="1" applyFont="1" applyFill="1" applyBorder="1" applyAlignment="1">
      <alignment horizontal="center" vertical="center" shrinkToFit="1"/>
    </xf>
    <xf numFmtId="180" fontId="28" fillId="7" borderId="60" xfId="0" applyNumberFormat="1" applyFont="1" applyFill="1" applyBorder="1" applyAlignment="1">
      <alignment horizontal="center" vertical="center" shrinkToFit="1"/>
    </xf>
    <xf numFmtId="180" fontId="28" fillId="7" borderId="95" xfId="0" applyNumberFormat="1" applyFont="1" applyFill="1" applyBorder="1" applyAlignment="1">
      <alignment horizontal="center" vertical="center" shrinkToFit="1"/>
    </xf>
    <xf numFmtId="0" fontId="39" fillId="0" borderId="0" xfId="0" applyFont="1" applyAlignment="1">
      <alignment horizontal="center" vertical="center" shrinkToFit="1"/>
    </xf>
    <xf numFmtId="181" fontId="28" fillId="0" borderId="118" xfId="0" applyNumberFormat="1" applyFont="1" applyBorder="1" applyAlignment="1">
      <alignment horizontal="center" vertical="center" shrinkToFit="1"/>
    </xf>
    <xf numFmtId="181" fontId="28" fillId="0" borderId="129" xfId="0" applyNumberFormat="1" applyFont="1" applyBorder="1" applyAlignment="1">
      <alignment horizontal="center" vertical="center" shrinkToFit="1"/>
    </xf>
    <xf numFmtId="0" fontId="28" fillId="0" borderId="83" xfId="0" applyFont="1" applyBorder="1" applyAlignment="1">
      <alignment horizontal="center" vertical="center" shrinkToFit="1"/>
    </xf>
    <xf numFmtId="0" fontId="28" fillId="0" borderId="106" xfId="0" applyFont="1" applyBorder="1" applyAlignment="1">
      <alignment vertical="center" shrinkToFit="1"/>
    </xf>
    <xf numFmtId="0" fontId="28" fillId="10" borderId="4" xfId="0" applyFont="1" applyFill="1" applyBorder="1" applyAlignment="1">
      <alignment horizontal="center" vertical="center" shrinkToFit="1"/>
    </xf>
    <xf numFmtId="0" fontId="28" fillId="0" borderId="67" xfId="0" applyFont="1" applyBorder="1" applyAlignment="1">
      <alignment horizontal="center" vertical="center" shrinkToFit="1"/>
    </xf>
    <xf numFmtId="0" fontId="28" fillId="0" borderId="131" xfId="0" applyFont="1" applyBorder="1" applyAlignment="1">
      <alignment horizontal="center" vertical="center" shrinkToFit="1"/>
    </xf>
    <xf numFmtId="0" fontId="28" fillId="0" borderId="132" xfId="0" applyFont="1" applyBorder="1" applyAlignment="1">
      <alignment horizontal="center" vertical="center" shrinkToFit="1"/>
    </xf>
    <xf numFmtId="0" fontId="28" fillId="8" borderId="4" xfId="0" applyFont="1" applyFill="1" applyBorder="1" applyAlignment="1">
      <alignment horizontal="center" vertical="center" shrinkToFit="1"/>
    </xf>
    <xf numFmtId="0" fontId="28" fillId="0" borderId="20" xfId="0" applyFont="1" applyBorder="1" applyAlignment="1">
      <alignment vertical="center" shrinkToFit="1"/>
    </xf>
    <xf numFmtId="0" fontId="29" fillId="0" borderId="55" xfId="0" applyFont="1" applyBorder="1" applyAlignment="1">
      <alignment horizontal="center" vertical="center" shrinkToFit="1"/>
    </xf>
    <xf numFmtId="181" fontId="28" fillId="7" borderId="83" xfId="0" applyNumberFormat="1" applyFont="1" applyFill="1" applyBorder="1" applyAlignment="1">
      <alignment horizontal="center" vertical="center" shrinkToFit="1"/>
    </xf>
    <xf numFmtId="181" fontId="28" fillId="7" borderId="50" xfId="0" applyNumberFormat="1" applyFont="1" applyFill="1" applyBorder="1" applyAlignment="1">
      <alignment horizontal="center" vertical="center" shrinkToFit="1"/>
    </xf>
    <xf numFmtId="181" fontId="28" fillId="7" borderId="84" xfId="0" applyNumberFormat="1" applyFont="1" applyFill="1" applyBorder="1" applyAlignment="1">
      <alignment horizontal="center" vertical="center" shrinkToFit="1"/>
    </xf>
    <xf numFmtId="0" fontId="28" fillId="0" borderId="106" xfId="0" applyFont="1" applyBorder="1" applyAlignment="1">
      <alignment horizontal="center" vertical="center" shrinkToFit="1"/>
    </xf>
    <xf numFmtId="181" fontId="28" fillId="7" borderId="82" xfId="0" applyNumberFormat="1" applyFont="1" applyFill="1" applyBorder="1" applyAlignment="1">
      <alignment horizontal="center" vertical="center" shrinkToFit="1"/>
    </xf>
    <xf numFmtId="0" fontId="28" fillId="7" borderId="51" xfId="0" applyFont="1" applyFill="1" applyBorder="1" applyAlignment="1">
      <alignment horizontal="center" vertical="center" shrinkToFit="1"/>
    </xf>
    <xf numFmtId="0" fontId="28" fillId="7" borderId="54" xfId="0" applyFont="1" applyFill="1" applyBorder="1" applyAlignment="1">
      <alignment horizontal="center" vertical="center" shrinkToFit="1"/>
    </xf>
    <xf numFmtId="0" fontId="28" fillId="7" borderId="10" xfId="0" applyFont="1" applyFill="1" applyBorder="1" applyAlignment="1">
      <alignment horizontal="center" vertical="center" shrinkToFit="1"/>
    </xf>
    <xf numFmtId="0" fontId="28" fillId="7" borderId="2" xfId="0" applyFont="1" applyFill="1" applyBorder="1" applyAlignment="1">
      <alignment horizontal="center" vertical="center" shrinkToFit="1"/>
    </xf>
    <xf numFmtId="0" fontId="28" fillId="0" borderId="56" xfId="0" applyFont="1" applyBorder="1" applyAlignment="1">
      <alignment vertical="center" shrinkToFit="1"/>
    </xf>
    <xf numFmtId="0" fontId="28" fillId="0" borderId="90" xfId="0" applyFont="1" applyBorder="1" applyAlignment="1">
      <alignment horizontal="center" vertical="center" shrinkToFit="1"/>
    </xf>
    <xf numFmtId="0" fontId="28" fillId="0" borderId="57" xfId="0" applyFont="1" applyBorder="1" applyAlignment="1">
      <alignment vertical="center" shrinkToFit="1"/>
    </xf>
    <xf numFmtId="0" fontId="41" fillId="0" borderId="57" xfId="0" applyFont="1" applyBorder="1" applyAlignment="1">
      <alignment shrinkToFit="1"/>
    </xf>
    <xf numFmtId="0" fontId="41" fillId="0" borderId="0" xfId="0" applyFont="1" applyAlignment="1">
      <alignment horizontal="center" shrinkToFit="1"/>
    </xf>
    <xf numFmtId="0" fontId="28" fillId="7" borderId="56" xfId="0" applyFont="1" applyFill="1" applyBorder="1" applyAlignment="1">
      <alignment horizontal="center" vertical="center" shrinkToFit="1"/>
    </xf>
    <xf numFmtId="0" fontId="28" fillId="7" borderId="90" xfId="0" applyFont="1" applyFill="1" applyBorder="1" applyAlignment="1">
      <alignment horizontal="center" vertical="center" shrinkToFit="1"/>
    </xf>
    <xf numFmtId="0" fontId="28" fillId="0" borderId="100" xfId="0" applyFont="1" applyBorder="1" applyAlignment="1">
      <alignment vertical="center" shrinkToFit="1"/>
    </xf>
    <xf numFmtId="0" fontId="28" fillId="0" borderId="134" xfId="0" applyFont="1" applyBorder="1" applyAlignment="1">
      <alignment horizontal="center" vertical="center" shrinkToFit="1"/>
    </xf>
    <xf numFmtId="0" fontId="0" fillId="0" borderId="0" xfId="0" applyAlignment="1">
      <alignment horizontal="center" vertical="center"/>
    </xf>
    <xf numFmtId="0" fontId="29" fillId="0" borderId="135" xfId="0" applyFont="1" applyBorder="1" applyAlignment="1">
      <alignment horizontal="center" vertical="center"/>
    </xf>
    <xf numFmtId="0" fontId="29" fillId="0" borderId="136" xfId="0" applyFont="1" applyBorder="1" applyAlignment="1">
      <alignment horizontal="center" vertical="center"/>
    </xf>
    <xf numFmtId="0" fontId="29" fillId="0" borderId="50" xfId="0" applyFont="1" applyBorder="1" applyAlignment="1">
      <alignment horizontal="center" vertical="center" shrinkToFit="1"/>
    </xf>
    <xf numFmtId="0" fontId="28" fillId="7" borderId="50" xfId="0" applyFont="1" applyFill="1" applyBorder="1" applyAlignment="1">
      <alignment horizontal="center" vertical="center" shrinkToFit="1"/>
    </xf>
    <xf numFmtId="0" fontId="29" fillId="0" borderId="91" xfId="0" applyFont="1" applyBorder="1" applyAlignment="1">
      <alignment horizontal="center" vertical="center" shrinkToFit="1"/>
    </xf>
    <xf numFmtId="181" fontId="28" fillId="7" borderId="91" xfId="0" applyNumberFormat="1" applyFont="1" applyFill="1" applyBorder="1" applyAlignment="1">
      <alignment horizontal="center" vertical="center" shrinkToFit="1"/>
    </xf>
    <xf numFmtId="0" fontId="28" fillId="7" borderId="122" xfId="0" applyFont="1" applyFill="1" applyBorder="1" applyAlignment="1">
      <alignment horizontal="center" vertical="center" shrinkToFit="1"/>
    </xf>
    <xf numFmtId="0" fontId="29" fillId="0" borderId="122" xfId="0" applyFont="1" applyBorder="1" applyAlignment="1">
      <alignment horizontal="center" vertical="center" wrapText="1" shrinkToFit="1"/>
    </xf>
    <xf numFmtId="0" fontId="29" fillId="0" borderId="137" xfId="0" applyFont="1" applyBorder="1" applyAlignment="1">
      <alignment horizontal="center" vertical="center"/>
    </xf>
    <xf numFmtId="0" fontId="29" fillId="0" borderId="138" xfId="0" applyFont="1" applyBorder="1" applyAlignment="1">
      <alignment horizontal="center" vertical="center"/>
    </xf>
    <xf numFmtId="0" fontId="29" fillId="0" borderId="139" xfId="0" applyFont="1" applyBorder="1" applyAlignment="1">
      <alignment horizontal="center" vertical="center"/>
    </xf>
    <xf numFmtId="0" fontId="29" fillId="0" borderId="140" xfId="0" applyFont="1" applyBorder="1" applyAlignment="1">
      <alignment horizontal="center" vertical="center"/>
    </xf>
    <xf numFmtId="0" fontId="29" fillId="0" borderId="141" xfId="0" applyFont="1" applyBorder="1" applyAlignment="1">
      <alignment horizontal="center" vertical="center" wrapText="1"/>
    </xf>
    <xf numFmtId="0" fontId="29" fillId="0" borderId="142" xfId="0" applyFont="1" applyBorder="1" applyAlignment="1">
      <alignment horizontal="center" vertical="center" wrapText="1"/>
    </xf>
    <xf numFmtId="0" fontId="27" fillId="0" borderId="143" xfId="0" applyFont="1" applyBorder="1" applyAlignment="1">
      <alignment horizontal="center" vertical="center"/>
    </xf>
    <xf numFmtId="0" fontId="27" fillId="0" borderId="146" xfId="0" applyFont="1" applyBorder="1" applyAlignment="1">
      <alignment horizontal="center" vertical="center"/>
    </xf>
    <xf numFmtId="0" fontId="27" fillId="0" borderId="149" xfId="0" applyFont="1" applyBorder="1" applyAlignment="1">
      <alignment horizontal="center" vertical="center"/>
    </xf>
    <xf numFmtId="0" fontId="30" fillId="0" borderId="0" xfId="0" applyFont="1" applyAlignment="1">
      <alignment horizontal="center" vertical="center" shrinkToFit="1"/>
    </xf>
    <xf numFmtId="0" fontId="33" fillId="0" borderId="0" xfId="0" applyFont="1" applyAlignment="1">
      <alignment horizontal="center" vertical="center" shrinkToFit="1"/>
    </xf>
    <xf numFmtId="0" fontId="41" fillId="0" borderId="4" xfId="0" applyFont="1" applyBorder="1" applyAlignment="1">
      <alignment horizontal="center" vertical="center" wrapText="1" shrinkToFit="1"/>
    </xf>
    <xf numFmtId="0" fontId="28" fillId="7" borderId="64" xfId="0" applyFont="1" applyFill="1" applyBorder="1" applyAlignment="1">
      <alignment horizontal="center" vertical="center" shrinkToFit="1"/>
    </xf>
    <xf numFmtId="0" fontId="28" fillId="7" borderId="61" xfId="0" applyFont="1" applyFill="1" applyBorder="1" applyAlignment="1">
      <alignment horizontal="center" vertical="center" shrinkToFit="1"/>
    </xf>
    <xf numFmtId="0" fontId="28" fillId="7" borderId="89" xfId="0" applyFont="1" applyFill="1" applyBorder="1" applyAlignment="1">
      <alignment horizontal="center" vertical="center" shrinkToFit="1"/>
    </xf>
    <xf numFmtId="0" fontId="28" fillId="7" borderId="85" xfId="0" applyFont="1" applyFill="1" applyBorder="1" applyAlignment="1">
      <alignment horizontal="center" vertical="center" shrinkToFit="1"/>
    </xf>
    <xf numFmtId="0" fontId="28" fillId="7" borderId="65" xfId="0" applyFont="1" applyFill="1" applyBorder="1" applyAlignment="1">
      <alignment horizontal="center" vertical="center" shrinkToFit="1"/>
    </xf>
    <xf numFmtId="0" fontId="28" fillId="7" borderId="86" xfId="0" applyFont="1" applyFill="1" applyBorder="1" applyAlignment="1">
      <alignment horizontal="center" vertical="center" shrinkToFit="1"/>
    </xf>
    <xf numFmtId="0" fontId="29" fillId="0" borderId="52" xfId="0" applyFont="1" applyBorder="1" applyAlignment="1">
      <alignment horizontal="center" vertical="center" wrapText="1" shrinkToFit="1"/>
    </xf>
    <xf numFmtId="180" fontId="28" fillId="0" borderId="0" xfId="0" applyNumberFormat="1" applyFont="1" applyAlignment="1">
      <alignment vertical="center" shrinkToFit="1"/>
    </xf>
    <xf numFmtId="180" fontId="28" fillId="0" borderId="59" xfId="0" applyNumberFormat="1" applyFont="1" applyBorder="1" applyAlignment="1">
      <alignment horizontal="center" vertical="center" shrinkToFit="1"/>
    </xf>
    <xf numFmtId="180" fontId="28" fillId="0" borderId="60" xfId="0" applyNumberFormat="1" applyFont="1" applyBorder="1" applyAlignment="1">
      <alignment horizontal="center" vertical="center" shrinkToFit="1"/>
    </xf>
    <xf numFmtId="180" fontId="28" fillId="0" borderId="58" xfId="0" applyNumberFormat="1" applyFont="1" applyBorder="1" applyAlignment="1">
      <alignment horizontal="center" vertical="center" shrinkToFit="1"/>
    </xf>
    <xf numFmtId="0" fontId="32" fillId="0" borderId="0" xfId="0" applyFont="1" applyAlignment="1">
      <alignment vertical="center" shrinkToFit="1"/>
    </xf>
    <xf numFmtId="177" fontId="28" fillId="0" borderId="1" xfId="0" applyNumberFormat="1" applyFont="1" applyBorder="1" applyAlignment="1">
      <alignment horizontal="center" vertical="center" shrinkToFit="1"/>
    </xf>
    <xf numFmtId="177" fontId="28" fillId="0" borderId="86" xfId="0" applyNumberFormat="1" applyFont="1" applyBorder="1" applyAlignment="1">
      <alignment horizontal="center" vertical="center" shrinkToFit="1"/>
    </xf>
    <xf numFmtId="177" fontId="28" fillId="0" borderId="65" xfId="0" applyNumberFormat="1" applyFont="1" applyBorder="1" applyAlignment="1">
      <alignment horizontal="center" vertical="center" shrinkToFit="1"/>
    </xf>
    <xf numFmtId="0" fontId="42" fillId="0" borderId="1" xfId="0" applyFont="1" applyBorder="1" applyAlignment="1">
      <alignment horizontal="center" vertical="center"/>
    </xf>
    <xf numFmtId="0" fontId="37" fillId="0" borderId="1" xfId="0" applyFont="1" applyBorder="1" applyAlignment="1">
      <alignment horizontal="center" vertical="center"/>
    </xf>
    <xf numFmtId="0" fontId="42" fillId="0" borderId="1" xfId="0" applyFont="1" applyBorder="1" applyAlignment="1">
      <alignment horizontal="center" vertical="center" wrapText="1"/>
    </xf>
    <xf numFmtId="0" fontId="28" fillId="0" borderId="0" xfId="0" applyFont="1" applyAlignment="1">
      <alignment vertical="center" wrapText="1"/>
    </xf>
    <xf numFmtId="0" fontId="37" fillId="0" borderId="1" xfId="0" applyFont="1" applyBorder="1" applyAlignment="1">
      <alignment horizontal="center" vertical="center" shrinkToFit="1"/>
    </xf>
    <xf numFmtId="0" fontId="28" fillId="7" borderId="5" xfId="0" applyFont="1" applyFill="1" applyBorder="1" applyAlignment="1">
      <alignment horizontal="center" vertical="center" shrinkToFit="1"/>
    </xf>
    <xf numFmtId="0" fontId="37" fillId="0" borderId="0" xfId="0" applyFont="1" applyAlignment="1">
      <alignment horizontal="center" vertical="center"/>
    </xf>
    <xf numFmtId="0" fontId="37" fillId="0" borderId="0" xfId="0" applyFont="1" applyAlignment="1">
      <alignment horizontal="center" vertical="center" shrinkToFit="1"/>
    </xf>
    <xf numFmtId="0" fontId="42" fillId="0" borderId="152" xfId="0" applyFont="1" applyBorder="1" applyAlignment="1">
      <alignment horizontal="center" vertical="center"/>
    </xf>
    <xf numFmtId="0" fontId="37" fillId="0" borderId="152" xfId="0" applyFont="1" applyBorder="1" applyAlignment="1">
      <alignment horizontal="center" vertical="center"/>
    </xf>
    <xf numFmtId="0" fontId="37" fillId="0" borderId="152" xfId="0" applyFont="1" applyBorder="1" applyAlignment="1">
      <alignment horizontal="center" vertical="center" shrinkToFit="1"/>
    </xf>
    <xf numFmtId="0" fontId="28" fillId="0" borderId="0" xfId="0" applyFont="1" applyAlignment="1">
      <alignment horizontal="center" vertical="center"/>
    </xf>
    <xf numFmtId="0" fontId="37" fillId="0" borderId="57" xfId="0" applyFont="1" applyBorder="1" applyAlignment="1">
      <alignment horizontal="center" vertical="center" shrinkToFit="1"/>
    </xf>
    <xf numFmtId="0" fontId="37" fillId="7" borderId="1" xfId="0" applyFont="1" applyFill="1" applyBorder="1" applyAlignment="1" applyProtection="1">
      <alignment horizontal="center" vertical="center" shrinkToFit="1"/>
      <protection locked="0"/>
    </xf>
    <xf numFmtId="0" fontId="37" fillId="11" borderId="1" xfId="0" applyFont="1" applyFill="1" applyBorder="1" applyAlignment="1" applyProtection="1">
      <alignment horizontal="center" vertical="center" shrinkToFit="1"/>
      <protection locked="0"/>
    </xf>
    <xf numFmtId="0" fontId="0" fillId="0" borderId="52" xfId="0" applyBorder="1" applyAlignment="1">
      <alignment horizontal="center" vertical="center" shrinkToFit="1"/>
    </xf>
    <xf numFmtId="0" fontId="31" fillId="0" borderId="19" xfId="0" applyFont="1" applyBorder="1" applyAlignment="1">
      <alignment horizontal="center" vertical="center" shrinkToFit="1"/>
    </xf>
    <xf numFmtId="0" fontId="29" fillId="0" borderId="5" xfId="0" applyFont="1" applyBorder="1" applyAlignment="1">
      <alignment horizontal="center" vertical="center" shrinkToFit="1"/>
    </xf>
    <xf numFmtId="0" fontId="28" fillId="12" borderId="89" xfId="0" applyFont="1" applyFill="1" applyBorder="1" applyAlignment="1">
      <alignment horizontal="center" vertical="center" shrinkToFit="1"/>
    </xf>
    <xf numFmtId="0" fontId="28" fillId="12" borderId="87" xfId="0" applyFont="1" applyFill="1" applyBorder="1" applyAlignment="1">
      <alignment horizontal="center" vertical="center" shrinkToFit="1"/>
    </xf>
    <xf numFmtId="0" fontId="28" fillId="12" borderId="1" xfId="0" applyFont="1" applyFill="1" applyBorder="1" applyAlignment="1">
      <alignment horizontal="center" vertical="center" shrinkToFit="1"/>
    </xf>
    <xf numFmtId="0" fontId="28" fillId="12" borderId="85" xfId="0" applyFont="1" applyFill="1" applyBorder="1" applyAlignment="1">
      <alignment horizontal="center" vertical="center" shrinkToFit="1"/>
    </xf>
    <xf numFmtId="0" fontId="28" fillId="12" borderId="61" xfId="0" applyFont="1" applyFill="1" applyBorder="1" applyAlignment="1">
      <alignment horizontal="center" vertical="center" shrinkToFit="1"/>
    </xf>
    <xf numFmtId="0" fontId="28" fillId="12" borderId="65" xfId="0" applyFont="1" applyFill="1" applyBorder="1" applyAlignment="1">
      <alignment horizontal="center" vertical="center" shrinkToFit="1"/>
    </xf>
    <xf numFmtId="0" fontId="29" fillId="0" borderId="66" xfId="0" applyFont="1" applyBorder="1" applyAlignment="1">
      <alignment horizontal="center" vertical="center" shrinkToFit="1"/>
    </xf>
    <xf numFmtId="0" fontId="28" fillId="12" borderId="92" xfId="0" applyFont="1" applyFill="1" applyBorder="1" applyAlignment="1">
      <alignment horizontal="center" vertical="center" shrinkToFit="1"/>
    </xf>
    <xf numFmtId="0" fontId="28" fillId="12" borderId="91" xfId="0" applyFont="1" applyFill="1" applyBorder="1" applyAlignment="1">
      <alignment horizontal="center" vertical="center" shrinkToFit="1"/>
    </xf>
    <xf numFmtId="0" fontId="28" fillId="12" borderId="94" xfId="0" applyFont="1" applyFill="1" applyBorder="1" applyAlignment="1">
      <alignment horizontal="center" vertical="center" shrinkToFit="1"/>
    </xf>
    <xf numFmtId="0" fontId="28" fillId="0" borderId="52" xfId="0" applyFont="1" applyBorder="1" applyAlignment="1">
      <alignment horizontal="center" vertical="center" shrinkToFit="1"/>
    </xf>
    <xf numFmtId="0" fontId="28" fillId="0" borderId="55" xfId="0" applyFont="1" applyBorder="1" applyAlignment="1">
      <alignment horizontal="center" vertical="center" shrinkToFit="1"/>
    </xf>
    <xf numFmtId="181" fontId="28" fillId="0" borderId="153" xfId="0" applyNumberFormat="1" applyFont="1" applyBorder="1" applyAlignment="1">
      <alignment horizontal="center" vertical="center" shrinkToFit="1"/>
    </xf>
    <xf numFmtId="0" fontId="29" fillId="0" borderId="154" xfId="0" applyFont="1" applyBorder="1" applyAlignment="1">
      <alignment horizontal="center" vertical="center" wrapText="1" shrinkToFit="1"/>
    </xf>
    <xf numFmtId="0" fontId="28" fillId="0" borderId="155" xfId="0" applyFont="1" applyBorder="1" applyAlignment="1">
      <alignment horizontal="center" vertical="center" shrinkToFit="1"/>
    </xf>
    <xf numFmtId="0" fontId="28" fillId="0" borderId="156" xfId="0" applyFont="1" applyBorder="1" applyAlignment="1">
      <alignment horizontal="center" vertical="center" shrinkToFit="1"/>
    </xf>
    <xf numFmtId="0" fontId="28" fillId="0" borderId="157" xfId="0" applyFont="1" applyBorder="1" applyAlignment="1">
      <alignment horizontal="center" vertical="center" shrinkToFit="1"/>
    </xf>
    <xf numFmtId="178" fontId="34" fillId="0" borderId="0" xfId="0" applyNumberFormat="1" applyFont="1" applyAlignment="1">
      <alignment horizontal="distributed" vertical="center" indent="1" shrinkToFit="1"/>
    </xf>
    <xf numFmtId="0" fontId="31" fillId="0" borderId="0" xfId="0" applyFont="1" applyAlignment="1">
      <alignment vertical="center" shrinkToFit="1"/>
    </xf>
    <xf numFmtId="0" fontId="28" fillId="0" borderId="0" xfId="0" applyFont="1" applyAlignment="1">
      <alignment horizontal="left" vertical="center" shrinkToFit="1"/>
    </xf>
    <xf numFmtId="0" fontId="13" fillId="0" borderId="0" xfId="0" applyFont="1" applyAlignment="1">
      <alignment horizontal="center" vertical="center" shrinkToFit="1"/>
    </xf>
    <xf numFmtId="0" fontId="13" fillId="0" borderId="95" xfId="0" applyFont="1" applyBorder="1" applyAlignment="1">
      <alignment horizontal="center" vertical="center" shrinkToFit="1"/>
    </xf>
    <xf numFmtId="0" fontId="13" fillId="0" borderId="59" xfId="0" applyFont="1" applyBorder="1" applyAlignment="1">
      <alignment horizontal="center" vertical="center" shrinkToFit="1"/>
    </xf>
    <xf numFmtId="0" fontId="13" fillId="0" borderId="60" xfId="0" applyFont="1" applyBorder="1" applyAlignment="1">
      <alignment horizontal="center" vertical="center" shrinkToFit="1"/>
    </xf>
    <xf numFmtId="0" fontId="13" fillId="0" borderId="106" xfId="0" applyFont="1" applyBorder="1" applyAlignment="1">
      <alignment vertical="center" shrinkToFit="1"/>
    </xf>
    <xf numFmtId="0" fontId="13" fillId="8" borderId="159" xfId="0" applyFont="1" applyFill="1" applyBorder="1" applyAlignment="1">
      <alignment horizontal="center" vertical="center" shrinkToFit="1"/>
    </xf>
    <xf numFmtId="0" fontId="28" fillId="7" borderId="161" xfId="0" applyFont="1" applyFill="1" applyBorder="1" applyAlignment="1">
      <alignment horizontal="center" vertical="center" shrinkToFit="1"/>
    </xf>
    <xf numFmtId="0" fontId="28" fillId="7" borderId="162" xfId="0" applyFont="1" applyFill="1" applyBorder="1" applyAlignment="1">
      <alignment horizontal="center" vertical="center" shrinkToFit="1"/>
    </xf>
    <xf numFmtId="0" fontId="28" fillId="7" borderId="163" xfId="0" applyFont="1" applyFill="1" applyBorder="1" applyAlignment="1">
      <alignment horizontal="center" vertical="center" shrinkToFit="1"/>
    </xf>
    <xf numFmtId="0" fontId="28" fillId="7" borderId="164"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97" xfId="0" applyBorder="1" applyAlignment="1">
      <alignment horizontal="center" vertical="center" shrinkToFit="1"/>
    </xf>
    <xf numFmtId="0" fontId="0" fillId="0" borderId="90" xfId="0" applyBorder="1" applyAlignment="1">
      <alignment horizontal="center" vertical="center" shrinkToFit="1"/>
    </xf>
    <xf numFmtId="0" fontId="0" fillId="0" borderId="104" xfId="0" applyBorder="1" applyAlignment="1">
      <alignment horizontal="center" vertical="center" shrinkToFit="1"/>
    </xf>
    <xf numFmtId="0" fontId="0" fillId="0" borderId="82" xfId="0" applyBorder="1" applyAlignment="1">
      <alignment horizontal="center" vertical="center" shrinkToFit="1"/>
    </xf>
    <xf numFmtId="0" fontId="0" fillId="0" borderId="50" xfId="0" applyBorder="1" applyAlignment="1">
      <alignment horizontal="center" vertical="center" shrinkToFit="1"/>
    </xf>
    <xf numFmtId="0" fontId="0" fillId="0" borderId="84" xfId="0" applyBorder="1" applyAlignment="1">
      <alignment horizontal="center" vertical="center" shrinkToFit="1"/>
    </xf>
    <xf numFmtId="0" fontId="0" fillId="7" borderId="3" xfId="0" applyFill="1" applyBorder="1" applyAlignment="1">
      <alignment horizontal="center" vertical="center" shrinkToFit="1"/>
    </xf>
    <xf numFmtId="179" fontId="0" fillId="0" borderId="97" xfId="0" applyNumberFormat="1" applyBorder="1" applyAlignment="1">
      <alignment horizontal="center" vertical="center" shrinkToFit="1"/>
    </xf>
    <xf numFmtId="179" fontId="0" fillId="0" borderId="90" xfId="0" applyNumberFormat="1" applyBorder="1" applyAlignment="1">
      <alignment horizontal="center" vertical="center" shrinkToFit="1"/>
    </xf>
    <xf numFmtId="179" fontId="0" fillId="0" borderId="104" xfId="0" applyNumberFormat="1" applyBorder="1" applyAlignment="1">
      <alignment horizontal="center" vertical="center" shrinkToFit="1"/>
    </xf>
    <xf numFmtId="179" fontId="0" fillId="0" borderId="98" xfId="0" applyNumberFormat="1" applyBorder="1" applyAlignment="1">
      <alignment horizontal="center" vertical="center" shrinkToFit="1"/>
    </xf>
    <xf numFmtId="179" fontId="0" fillId="0" borderId="120" xfId="0" applyNumberFormat="1" applyBorder="1" applyAlignment="1">
      <alignment horizontal="center" vertical="center" shrinkToFit="1"/>
    </xf>
    <xf numFmtId="179" fontId="0" fillId="0" borderId="105" xfId="0" applyNumberFormat="1" applyBorder="1" applyAlignment="1">
      <alignment horizontal="center" vertical="center" shrinkToFit="1"/>
    </xf>
    <xf numFmtId="0" fontId="28" fillId="0" borderId="0" xfId="0" applyFont="1" applyAlignment="1">
      <alignment horizontal="center" vertical="center" wrapText="1" shrinkToFit="1"/>
    </xf>
    <xf numFmtId="183" fontId="28" fillId="0" borderId="0" xfId="0" applyNumberFormat="1" applyFont="1" applyAlignment="1">
      <alignment horizontal="center" vertical="center" shrinkToFit="1"/>
    </xf>
    <xf numFmtId="0" fontId="43" fillId="0" borderId="0" xfId="0" applyFont="1" applyAlignment="1">
      <alignment vertical="center" shrinkToFit="1"/>
    </xf>
    <xf numFmtId="0" fontId="43" fillId="0" borderId="4" xfId="0" applyFont="1" applyBorder="1" applyAlignment="1">
      <alignment horizontal="center" vertical="center" shrinkToFit="1"/>
    </xf>
    <xf numFmtId="0" fontId="43" fillId="7" borderId="5" xfId="0" applyFont="1" applyFill="1" applyBorder="1" applyAlignment="1">
      <alignment horizontal="center" vertical="center" shrinkToFit="1"/>
    </xf>
    <xf numFmtId="0" fontId="28" fillId="0" borderId="57" xfId="0" applyFont="1" applyBorder="1" applyAlignment="1">
      <alignment horizontal="center" vertical="center" shrinkToFit="1"/>
    </xf>
    <xf numFmtId="0" fontId="28" fillId="0" borderId="36" xfId="0" applyFont="1" applyBorder="1" applyAlignment="1">
      <alignment horizontal="center" vertical="center" wrapText="1" shrinkToFit="1"/>
    </xf>
    <xf numFmtId="0" fontId="32" fillId="7" borderId="56" xfId="0" applyFont="1" applyFill="1" applyBorder="1" applyAlignment="1">
      <alignment horizontal="center" vertical="center" shrinkToFit="1"/>
    </xf>
    <xf numFmtId="0" fontId="32" fillId="0" borderId="57" xfId="0" applyFont="1" applyBorder="1" applyAlignment="1">
      <alignment horizontal="center" vertical="center" shrinkToFit="1"/>
    </xf>
    <xf numFmtId="0" fontId="32" fillId="0" borderId="0" xfId="0" applyFont="1" applyAlignment="1">
      <alignment horizontal="center" vertical="center" shrinkToFit="1"/>
    </xf>
    <xf numFmtId="183" fontId="28" fillId="0" borderId="64" xfId="0" applyNumberFormat="1" applyFont="1" applyBorder="1" applyAlignment="1">
      <alignment horizontal="center" vertical="center" shrinkToFit="1"/>
    </xf>
    <xf numFmtId="183" fontId="28" fillId="0" borderId="1" xfId="0" applyNumberFormat="1" applyFont="1" applyBorder="1" applyAlignment="1">
      <alignment horizontal="center" vertical="center" shrinkToFit="1"/>
    </xf>
    <xf numFmtId="183" fontId="28" fillId="0" borderId="61" xfId="0" applyNumberFormat="1" applyFont="1" applyBorder="1" applyAlignment="1">
      <alignment horizontal="center" vertical="center" shrinkToFit="1"/>
    </xf>
    <xf numFmtId="183" fontId="28" fillId="0" borderId="89" xfId="0" applyNumberFormat="1" applyFont="1" applyBorder="1" applyAlignment="1">
      <alignment horizontal="center" vertical="center" shrinkToFit="1"/>
    </xf>
    <xf numFmtId="183" fontId="28" fillId="0" borderId="82" xfId="0" applyNumberFormat="1" applyFont="1" applyBorder="1" applyAlignment="1">
      <alignment horizontal="center" vertical="center" shrinkToFit="1"/>
    </xf>
    <xf numFmtId="183" fontId="28" fillId="0" borderId="56" xfId="0" applyNumberFormat="1" applyFont="1" applyBorder="1" applyAlignment="1">
      <alignment horizontal="center" vertical="center" shrinkToFit="1"/>
    </xf>
    <xf numFmtId="183" fontId="28" fillId="0" borderId="90" xfId="0" applyNumberFormat="1" applyFont="1" applyBorder="1" applyAlignment="1">
      <alignment horizontal="center" vertical="center" shrinkToFit="1"/>
    </xf>
    <xf numFmtId="183" fontId="28" fillId="0" borderId="104" xfId="0" applyNumberFormat="1" applyFont="1" applyBorder="1" applyAlignment="1">
      <alignment horizontal="center" vertical="center" shrinkToFit="1"/>
    </xf>
    <xf numFmtId="183" fontId="28" fillId="0" borderId="50" xfId="0" applyNumberFormat="1" applyFont="1" applyBorder="1" applyAlignment="1">
      <alignment horizontal="center" vertical="center" shrinkToFit="1"/>
    </xf>
    <xf numFmtId="183" fontId="28" fillId="0" borderId="84" xfId="0" applyNumberFormat="1" applyFont="1" applyBorder="1" applyAlignment="1">
      <alignment horizontal="center" vertical="center" shrinkToFit="1"/>
    </xf>
    <xf numFmtId="183" fontId="28" fillId="0" borderId="83" xfId="0" applyNumberFormat="1" applyFont="1" applyBorder="1" applyAlignment="1">
      <alignment horizontal="center" vertical="center" shrinkToFit="1"/>
    </xf>
    <xf numFmtId="49" fontId="28" fillId="7" borderId="165" xfId="0" applyNumberFormat="1" applyFont="1" applyFill="1" applyBorder="1" applyAlignment="1">
      <alignment horizontal="center" vertical="center" shrinkToFit="1"/>
    </xf>
    <xf numFmtId="0" fontId="0" fillId="0" borderId="51" xfId="0" applyBorder="1" applyAlignment="1">
      <alignment horizontal="center" vertical="center" shrinkToFit="1"/>
    </xf>
    <xf numFmtId="0" fontId="44" fillId="0" borderId="0" xfId="0" applyFont="1">
      <alignment vertical="center"/>
    </xf>
    <xf numFmtId="0" fontId="45" fillId="8" borderId="99" xfId="0" applyFont="1" applyFill="1" applyBorder="1">
      <alignment vertical="center"/>
    </xf>
    <xf numFmtId="0" fontId="45" fillId="8" borderId="100" xfId="0" applyFont="1" applyFill="1" applyBorder="1">
      <alignment vertical="center"/>
    </xf>
    <xf numFmtId="0" fontId="45" fillId="8" borderId="166" xfId="0" applyFont="1" applyFill="1" applyBorder="1">
      <alignment vertical="center"/>
    </xf>
    <xf numFmtId="0" fontId="45" fillId="8" borderId="106" xfId="0" applyFont="1" applyFill="1" applyBorder="1">
      <alignment vertical="center"/>
    </xf>
    <xf numFmtId="0" fontId="45" fillId="8" borderId="167" xfId="0" applyFont="1" applyFill="1" applyBorder="1">
      <alignment vertical="center"/>
    </xf>
    <xf numFmtId="0" fontId="45" fillId="0" borderId="0" xfId="0" applyFont="1">
      <alignment vertical="center"/>
    </xf>
    <xf numFmtId="0" fontId="45" fillId="0" borderId="0" xfId="0" applyFont="1" applyAlignment="1">
      <alignment vertical="center" shrinkToFit="1"/>
    </xf>
    <xf numFmtId="0" fontId="45" fillId="8" borderId="0" xfId="0" applyFont="1" applyFill="1">
      <alignment vertical="center"/>
    </xf>
    <xf numFmtId="0" fontId="45" fillId="8" borderId="70" xfId="0" applyFont="1" applyFill="1" applyBorder="1">
      <alignment vertical="center"/>
    </xf>
    <xf numFmtId="0" fontId="45" fillId="8" borderId="102" xfId="0" applyFont="1" applyFill="1" applyBorder="1">
      <alignment vertical="center"/>
    </xf>
    <xf numFmtId="0" fontId="45" fillId="8" borderId="168" xfId="0" applyFont="1" applyFill="1" applyBorder="1">
      <alignment vertical="center"/>
    </xf>
    <xf numFmtId="0" fontId="48" fillId="0" borderId="0" xfId="0" applyFont="1">
      <alignment vertical="center"/>
    </xf>
    <xf numFmtId="0" fontId="45" fillId="0" borderId="100" xfId="0" applyFont="1" applyBorder="1">
      <alignment vertical="center"/>
    </xf>
    <xf numFmtId="0" fontId="45" fillId="0" borderId="166" xfId="0" applyFont="1" applyBorder="1">
      <alignment vertical="center"/>
    </xf>
    <xf numFmtId="0" fontId="45" fillId="0" borderId="99" xfId="0" applyFont="1" applyBorder="1">
      <alignment vertical="center"/>
    </xf>
    <xf numFmtId="0" fontId="45" fillId="0" borderId="106" xfId="0" applyFont="1" applyBorder="1">
      <alignment vertical="center"/>
    </xf>
    <xf numFmtId="0" fontId="45" fillId="0" borderId="167" xfId="0" applyFont="1" applyBorder="1">
      <alignment vertical="center"/>
    </xf>
    <xf numFmtId="0" fontId="49" fillId="0" borderId="70" xfId="0" applyFont="1" applyBorder="1">
      <alignment vertical="center"/>
    </xf>
    <xf numFmtId="0" fontId="45" fillId="0" borderId="102" xfId="0" applyFont="1" applyBorder="1">
      <alignment vertical="center"/>
    </xf>
    <xf numFmtId="0" fontId="45" fillId="0" borderId="168" xfId="0" applyFont="1" applyBorder="1">
      <alignment vertical="center"/>
    </xf>
    <xf numFmtId="49" fontId="45" fillId="0" borderId="106" xfId="0" applyNumberFormat="1" applyFont="1" applyBorder="1">
      <alignment vertical="center"/>
    </xf>
    <xf numFmtId="0" fontId="45" fillId="0" borderId="70" xfId="0" applyFont="1" applyBorder="1">
      <alignment vertical="center"/>
    </xf>
    <xf numFmtId="49" fontId="49" fillId="12" borderId="99" xfId="0" applyNumberFormat="1" applyFont="1" applyFill="1" applyBorder="1" applyAlignment="1">
      <alignment horizontal="right" vertical="center"/>
    </xf>
    <xf numFmtId="0" fontId="49" fillId="12" borderId="100" xfId="0" applyFont="1" applyFill="1" applyBorder="1">
      <alignment vertical="center"/>
    </xf>
    <xf numFmtId="0" fontId="45" fillId="12" borderId="100" xfId="0" applyFont="1" applyFill="1" applyBorder="1">
      <alignment vertical="center"/>
    </xf>
    <xf numFmtId="0" fontId="45" fillId="12" borderId="166" xfId="0" applyFont="1" applyFill="1" applyBorder="1">
      <alignment vertical="center"/>
    </xf>
    <xf numFmtId="0" fontId="45" fillId="9" borderId="100" xfId="0" applyFont="1" applyFill="1" applyBorder="1">
      <alignment vertical="center"/>
    </xf>
    <xf numFmtId="0" fontId="45" fillId="9" borderId="166" xfId="0" applyFont="1" applyFill="1" applyBorder="1">
      <alignment vertical="center"/>
    </xf>
    <xf numFmtId="0" fontId="45" fillId="9" borderId="0" xfId="0" applyFont="1" applyFill="1">
      <alignment vertical="center"/>
    </xf>
    <xf numFmtId="0" fontId="45" fillId="9" borderId="167" xfId="0" applyFont="1" applyFill="1" applyBorder="1">
      <alignment vertical="center"/>
    </xf>
    <xf numFmtId="0" fontId="45" fillId="9" borderId="102" xfId="0" applyFont="1" applyFill="1" applyBorder="1">
      <alignment vertical="center"/>
    </xf>
    <xf numFmtId="0" fontId="45" fillId="9" borderId="168" xfId="0" applyFont="1" applyFill="1" applyBorder="1">
      <alignment vertical="center"/>
    </xf>
    <xf numFmtId="0" fontId="45" fillId="8" borderId="20" xfId="0" applyFont="1" applyFill="1" applyBorder="1">
      <alignment vertical="center"/>
    </xf>
    <xf numFmtId="0" fontId="49" fillId="9" borderId="99" xfId="0" applyFont="1" applyFill="1" applyBorder="1">
      <alignment vertical="center"/>
    </xf>
    <xf numFmtId="0" fontId="49" fillId="9" borderId="106" xfId="0" applyFont="1" applyFill="1" applyBorder="1">
      <alignment vertical="center"/>
    </xf>
    <xf numFmtId="0" fontId="49" fillId="9" borderId="70" xfId="0" applyFont="1" applyFill="1" applyBorder="1">
      <alignment vertical="center"/>
    </xf>
    <xf numFmtId="0" fontId="43" fillId="7" borderId="86" xfId="0" applyFont="1" applyFill="1" applyBorder="1" applyAlignment="1">
      <alignment horizontal="center" vertical="center" shrinkToFit="1"/>
    </xf>
    <xf numFmtId="0" fontId="43" fillId="7" borderId="85" xfId="0" applyFont="1" applyFill="1" applyBorder="1" applyAlignment="1">
      <alignment horizontal="center" vertical="center" shrinkToFit="1"/>
    </xf>
    <xf numFmtId="0" fontId="43" fillId="7" borderId="65" xfId="0" applyFont="1" applyFill="1" applyBorder="1" applyAlignment="1">
      <alignment horizontal="center" vertical="center" shrinkToFit="1"/>
    </xf>
    <xf numFmtId="181" fontId="43" fillId="7" borderId="64" xfId="0" applyNumberFormat="1" applyFont="1" applyFill="1" applyBorder="1" applyAlignment="1">
      <alignment horizontal="center" vertical="center" shrinkToFit="1"/>
    </xf>
    <xf numFmtId="181" fontId="43" fillId="7" borderId="1" xfId="0" applyNumberFormat="1" applyFont="1" applyFill="1" applyBorder="1" applyAlignment="1">
      <alignment horizontal="center" vertical="center" shrinkToFit="1"/>
    </xf>
    <xf numFmtId="180" fontId="43" fillId="7" borderId="60" xfId="0" applyNumberFormat="1" applyFont="1" applyFill="1" applyBorder="1" applyAlignment="1">
      <alignment vertical="center" shrinkToFit="1"/>
    </xf>
    <xf numFmtId="0" fontId="43" fillId="9" borderId="1" xfId="0" applyFont="1" applyFill="1" applyBorder="1" applyAlignment="1">
      <alignment horizontal="center" vertical="center" shrinkToFit="1"/>
    </xf>
    <xf numFmtId="180" fontId="43" fillId="7" borderId="58" xfId="0" applyNumberFormat="1" applyFont="1" applyFill="1" applyBorder="1" applyAlignment="1">
      <alignment vertical="center" shrinkToFit="1"/>
    </xf>
    <xf numFmtId="0" fontId="43" fillId="7" borderId="64" xfId="0" applyFont="1" applyFill="1" applyBorder="1" applyAlignment="1">
      <alignment horizontal="center" vertical="center" shrinkToFit="1"/>
    </xf>
    <xf numFmtId="180" fontId="43" fillId="7" borderId="59" xfId="0" applyNumberFormat="1" applyFont="1" applyFill="1" applyBorder="1" applyAlignment="1">
      <alignment vertical="center" shrinkToFit="1"/>
    </xf>
    <xf numFmtId="0" fontId="43" fillId="7" borderId="1" xfId="0" applyFont="1" applyFill="1" applyBorder="1" applyAlignment="1">
      <alignment horizontal="center" vertical="center" shrinkToFit="1"/>
    </xf>
    <xf numFmtId="0" fontId="43" fillId="0" borderId="2" xfId="0" applyFont="1" applyBorder="1" applyAlignment="1">
      <alignment horizontal="center" vertical="center" shrinkToFit="1"/>
    </xf>
    <xf numFmtId="0" fontId="43" fillId="0" borderId="54" xfId="0" applyFont="1" applyBorder="1" applyAlignment="1">
      <alignment horizontal="center" vertical="center" shrinkToFit="1"/>
    </xf>
    <xf numFmtId="0" fontId="43" fillId="9" borderId="61" xfId="0" applyFont="1" applyFill="1" applyBorder="1" applyAlignment="1">
      <alignment horizontal="center" vertical="center" shrinkToFit="1"/>
    </xf>
    <xf numFmtId="0" fontId="54" fillId="7" borderId="108" xfId="0" applyFont="1" applyFill="1" applyBorder="1" applyAlignment="1">
      <alignment horizontal="center" vertical="center" shrinkToFit="1"/>
    </xf>
    <xf numFmtId="0" fontId="54" fillId="7" borderId="110" xfId="0" applyFont="1" applyFill="1" applyBorder="1" applyAlignment="1">
      <alignment horizontal="center" vertical="center" shrinkToFit="1"/>
    </xf>
    <xf numFmtId="0" fontId="54" fillId="7" borderId="112" xfId="0" applyFont="1" applyFill="1" applyBorder="1" applyAlignment="1">
      <alignment horizontal="center" vertical="center" shrinkToFit="1"/>
    </xf>
    <xf numFmtId="0" fontId="54" fillId="7" borderId="114" xfId="0" applyFont="1" applyFill="1" applyBorder="1" applyAlignment="1">
      <alignment horizontal="center" vertical="center" shrinkToFit="1"/>
    </xf>
    <xf numFmtId="0" fontId="43" fillId="7" borderId="160" xfId="0" applyFont="1" applyFill="1" applyBorder="1" applyAlignment="1">
      <alignment horizontal="center" vertical="center" shrinkToFit="1"/>
    </xf>
    <xf numFmtId="0" fontId="43" fillId="7" borderId="161" xfId="0" applyFont="1" applyFill="1" applyBorder="1" applyAlignment="1">
      <alignment horizontal="center" vertical="center" shrinkToFit="1"/>
    </xf>
    <xf numFmtId="0" fontId="43" fillId="7" borderId="162" xfId="0" applyFont="1" applyFill="1" applyBorder="1" applyAlignment="1">
      <alignment horizontal="center" vertical="center" shrinkToFit="1"/>
    </xf>
    <xf numFmtId="0" fontId="43" fillId="7" borderId="163" xfId="0" applyFont="1" applyFill="1" applyBorder="1" applyAlignment="1">
      <alignment horizontal="center" vertical="center" shrinkToFit="1"/>
    </xf>
    <xf numFmtId="0" fontId="54" fillId="7" borderId="10" xfId="0" applyFont="1" applyFill="1" applyBorder="1" applyAlignment="1">
      <alignment horizontal="center" vertical="center" shrinkToFit="1"/>
    </xf>
    <xf numFmtId="0" fontId="28" fillId="0" borderId="71" xfId="0" applyFont="1" applyBorder="1" applyAlignment="1">
      <alignment horizontal="center" vertical="center" shrinkToFit="1"/>
    </xf>
    <xf numFmtId="0" fontId="33" fillId="0" borderId="0" xfId="0" applyFont="1" applyAlignment="1">
      <alignment vertical="center" shrinkToFit="1"/>
    </xf>
    <xf numFmtId="0" fontId="29" fillId="0" borderId="106" xfId="0" applyFont="1" applyBorder="1" applyAlignment="1">
      <alignment horizontal="center" vertical="center" shrinkToFit="1"/>
    </xf>
    <xf numFmtId="0" fontId="29" fillId="0" borderId="0" xfId="0" applyFont="1" applyAlignment="1">
      <alignment horizontal="center" vertical="center" shrinkToFit="1"/>
    </xf>
    <xf numFmtId="0" fontId="49" fillId="0" borderId="0" xfId="0" applyFont="1">
      <alignment vertical="center"/>
    </xf>
    <xf numFmtId="0" fontId="28" fillId="0" borderId="52" xfId="0" applyFont="1" applyBorder="1" applyAlignment="1">
      <alignment horizontal="center" vertical="center" wrapText="1" shrinkToFit="1"/>
    </xf>
    <xf numFmtId="0" fontId="29" fillId="0" borderId="93" xfId="0" applyFont="1" applyBorder="1" applyAlignment="1">
      <alignment horizontal="center" vertical="center" wrapText="1" shrinkToFit="1"/>
    </xf>
    <xf numFmtId="0" fontId="28" fillId="0" borderId="93" xfId="0" applyFont="1" applyBorder="1" applyAlignment="1">
      <alignment horizontal="center" vertical="center" shrinkToFit="1"/>
    </xf>
    <xf numFmtId="0" fontId="0" fillId="0" borderId="95" xfId="0" applyBorder="1" applyAlignment="1">
      <alignment horizontal="center" vertical="center" shrinkToFit="1"/>
    </xf>
    <xf numFmtId="0" fontId="0" fillId="0" borderId="86" xfId="0" applyBorder="1" applyAlignment="1">
      <alignment horizontal="center" vertical="center" shrinkToFit="1"/>
    </xf>
    <xf numFmtId="0" fontId="13" fillId="8" borderId="6" xfId="0" applyFont="1" applyFill="1" applyBorder="1" applyAlignment="1">
      <alignment horizontal="center" vertical="center" shrinkToFit="1"/>
    </xf>
    <xf numFmtId="0" fontId="28" fillId="0" borderId="170" xfId="0" applyFont="1" applyBorder="1" applyAlignment="1">
      <alignment horizontal="center" vertical="center" shrinkToFit="1"/>
    </xf>
    <xf numFmtId="0" fontId="28" fillId="0" borderId="171" xfId="0" applyFont="1" applyBorder="1" applyAlignment="1">
      <alignment horizontal="center" vertical="center" shrinkToFit="1"/>
    </xf>
    <xf numFmtId="0" fontId="28" fillId="0" borderId="172" xfId="0" applyFont="1" applyBorder="1" applyAlignment="1">
      <alignment horizontal="center" vertical="center" shrinkToFit="1"/>
    </xf>
    <xf numFmtId="0" fontId="28" fillId="0" borderId="173" xfId="0" applyFont="1" applyBorder="1" applyAlignment="1">
      <alignment horizontal="center" vertical="center" shrinkToFit="1"/>
    </xf>
    <xf numFmtId="0" fontId="28" fillId="0" borderId="174" xfId="0" applyFont="1" applyBorder="1" applyAlignment="1">
      <alignment horizontal="center" vertical="center" shrinkToFit="1"/>
    </xf>
    <xf numFmtId="0" fontId="13" fillId="8" borderId="169" xfId="0" applyFont="1" applyFill="1" applyBorder="1" applyAlignment="1">
      <alignment horizontal="center" vertical="center" shrinkToFit="1"/>
    </xf>
    <xf numFmtId="183" fontId="55" fillId="7" borderId="175" xfId="0" applyNumberFormat="1" applyFont="1" applyFill="1" applyBorder="1" applyAlignment="1">
      <alignment horizontal="center" vertical="center" shrinkToFit="1"/>
    </xf>
    <xf numFmtId="183" fontId="55" fillId="7" borderId="176" xfId="0" applyNumberFormat="1" applyFont="1" applyFill="1" applyBorder="1" applyAlignment="1">
      <alignment horizontal="center" vertical="center" shrinkToFit="1"/>
    </xf>
    <xf numFmtId="183" fontId="55" fillId="7" borderId="177" xfId="0" applyNumberFormat="1" applyFont="1" applyFill="1" applyBorder="1" applyAlignment="1">
      <alignment horizontal="center" vertical="center" shrinkToFit="1"/>
    </xf>
    <xf numFmtId="183" fontId="55" fillId="7" borderId="178" xfId="0" applyNumberFormat="1" applyFont="1" applyFill="1" applyBorder="1" applyAlignment="1">
      <alignment horizontal="center" vertical="center" shrinkToFit="1"/>
    </xf>
    <xf numFmtId="183" fontId="29" fillId="7" borderId="178" xfId="0" applyNumberFormat="1" applyFont="1" applyFill="1" applyBorder="1" applyAlignment="1">
      <alignment horizontal="center" vertical="center" shrinkToFit="1"/>
    </xf>
    <xf numFmtId="183" fontId="29" fillId="7" borderId="176" xfId="0" applyNumberFormat="1" applyFont="1" applyFill="1" applyBorder="1" applyAlignment="1">
      <alignment horizontal="center" vertical="center" shrinkToFit="1"/>
    </xf>
    <xf numFmtId="183" fontId="29" fillId="7" borderId="177" xfId="0" applyNumberFormat="1" applyFont="1" applyFill="1" applyBorder="1" applyAlignment="1">
      <alignment horizontal="center" vertical="center" shrinkToFit="1"/>
    </xf>
    <xf numFmtId="183" fontId="29" fillId="7" borderId="179" xfId="0" applyNumberFormat="1" applyFont="1" applyFill="1" applyBorder="1" applyAlignment="1">
      <alignment horizontal="center" vertical="center" shrinkToFit="1"/>
    </xf>
    <xf numFmtId="184" fontId="28" fillId="7" borderId="61" xfId="0" applyNumberFormat="1" applyFont="1" applyFill="1" applyBorder="1" applyAlignment="1">
      <alignment horizontal="center" vertical="center" shrinkToFit="1"/>
    </xf>
    <xf numFmtId="183" fontId="28" fillId="0" borderId="180" xfId="0" applyNumberFormat="1" applyFont="1" applyBorder="1" applyAlignment="1">
      <alignment horizontal="center" vertical="center" shrinkToFit="1"/>
    </xf>
    <xf numFmtId="183" fontId="28" fillId="0" borderId="181" xfId="0" applyNumberFormat="1" applyFont="1" applyBorder="1" applyAlignment="1">
      <alignment horizontal="center" vertical="center" shrinkToFit="1"/>
    </xf>
    <xf numFmtId="0" fontId="41" fillId="0" borderId="0" xfId="0" applyFont="1" applyAlignment="1">
      <alignment shrinkToFit="1"/>
    </xf>
    <xf numFmtId="0" fontId="32" fillId="0" borderId="56" xfId="0" applyFont="1" applyBorder="1" applyAlignment="1">
      <alignment horizontal="center" vertical="center" shrinkToFit="1"/>
    </xf>
    <xf numFmtId="0" fontId="43" fillId="0" borderId="95" xfId="0" applyFont="1" applyBorder="1" applyAlignment="1">
      <alignment horizontal="center" vertical="center" shrinkToFit="1"/>
    </xf>
    <xf numFmtId="177" fontId="43" fillId="0" borderId="89" xfId="0" applyNumberFormat="1" applyFont="1" applyBorder="1" applyAlignment="1">
      <alignment horizontal="right" vertical="center" shrinkToFit="1"/>
    </xf>
    <xf numFmtId="0" fontId="43" fillId="0" borderId="89" xfId="0" applyFont="1" applyBorder="1" applyAlignment="1">
      <alignment horizontal="center" vertical="center" shrinkToFit="1"/>
    </xf>
    <xf numFmtId="0" fontId="43" fillId="0" borderId="59" xfId="0" applyFont="1" applyBorder="1" applyAlignment="1">
      <alignment horizontal="center" vertical="center" shrinkToFit="1"/>
    </xf>
    <xf numFmtId="177" fontId="43" fillId="0" borderId="1" xfId="0" applyNumberFormat="1" applyFont="1" applyBorder="1" applyAlignment="1">
      <alignment horizontal="right" vertical="center" shrinkToFit="1"/>
    </xf>
    <xf numFmtId="0" fontId="43" fillId="0" borderId="1" xfId="0" applyFont="1" applyBorder="1" applyAlignment="1">
      <alignment horizontal="center" vertical="center" shrinkToFit="1"/>
    </xf>
    <xf numFmtId="0" fontId="43" fillId="0" borderId="60" xfId="0" applyFont="1" applyBorder="1" applyAlignment="1">
      <alignment horizontal="center" vertical="center" shrinkToFit="1"/>
    </xf>
    <xf numFmtId="177" fontId="43" fillId="0" borderId="61" xfId="0" applyNumberFormat="1" applyFont="1" applyBorder="1" applyAlignment="1">
      <alignment horizontal="right" vertical="center" shrinkToFit="1"/>
    </xf>
    <xf numFmtId="0" fontId="43" fillId="0" borderId="61" xfId="0" applyFont="1" applyBorder="1" applyAlignment="1">
      <alignment horizontal="center" vertical="center" shrinkToFit="1"/>
    </xf>
    <xf numFmtId="0" fontId="43" fillId="0" borderId="64" xfId="0" applyFont="1" applyBorder="1" applyAlignment="1">
      <alignment horizontal="center" vertical="center" shrinkToFit="1"/>
    </xf>
    <xf numFmtId="0" fontId="31" fillId="0" borderId="55" xfId="0" applyFont="1" applyBorder="1" applyAlignment="1">
      <alignment horizontal="center" vertical="center" shrinkToFit="1"/>
    </xf>
    <xf numFmtId="49" fontId="47" fillId="0" borderId="106" xfId="0" applyNumberFormat="1" applyFont="1" applyBorder="1">
      <alignment vertical="center"/>
    </xf>
    <xf numFmtId="0" fontId="0" fillId="0" borderId="71" xfId="0" applyBorder="1" applyAlignment="1">
      <alignment vertical="center" shrinkToFit="1"/>
    </xf>
    <xf numFmtId="0" fontId="0" fillId="0" borderId="104" xfId="0" applyBorder="1" applyAlignment="1">
      <alignment vertical="center" shrinkToFit="1"/>
    </xf>
    <xf numFmtId="0" fontId="0" fillId="0" borderId="105" xfId="0" applyBorder="1" applyAlignment="1">
      <alignment vertical="center" shrinkToFit="1"/>
    </xf>
    <xf numFmtId="0" fontId="0" fillId="0" borderId="69" xfId="0" applyBorder="1" applyAlignment="1">
      <alignment vertical="center" shrinkToFit="1"/>
    </xf>
    <xf numFmtId="0" fontId="0" fillId="0" borderId="90" xfId="0" applyBorder="1" applyAlignment="1">
      <alignment vertical="center" shrinkToFit="1"/>
    </xf>
    <xf numFmtId="0" fontId="0" fillId="0" borderId="120" xfId="0" applyBorder="1" applyAlignment="1">
      <alignment vertical="center" shrinkToFit="1"/>
    </xf>
    <xf numFmtId="0" fontId="0" fillId="0" borderId="67" xfId="0" applyBorder="1" applyAlignment="1">
      <alignment horizontal="center" vertical="center" shrinkToFit="1"/>
    </xf>
    <xf numFmtId="0" fontId="0" fillId="0" borderId="51" xfId="0" applyBorder="1" applyAlignment="1">
      <alignment horizontal="center" vertical="center" shrinkToFit="1"/>
    </xf>
    <xf numFmtId="0" fontId="0" fillId="0" borderId="72" xfId="0" applyBorder="1" applyAlignment="1">
      <alignment vertical="center" shrinkToFit="1"/>
    </xf>
    <xf numFmtId="0" fontId="0" fillId="0" borderId="97" xfId="0" applyBorder="1" applyAlignment="1">
      <alignment vertical="center" shrinkToFit="1"/>
    </xf>
    <xf numFmtId="0" fontId="0" fillId="0" borderId="98" xfId="0" applyBorder="1" applyAlignment="1">
      <alignment vertical="center" shrinkToFit="1"/>
    </xf>
    <xf numFmtId="0" fontId="28" fillId="0" borderId="89" xfId="0" applyFont="1" applyBorder="1" applyAlignment="1">
      <alignment vertical="center" shrinkToFit="1"/>
    </xf>
    <xf numFmtId="0" fontId="28" fillId="0" borderId="87" xfId="0" applyFont="1" applyBorder="1" applyAlignment="1">
      <alignment vertical="center" shrinkToFit="1"/>
    </xf>
    <xf numFmtId="0" fontId="32" fillId="0" borderId="56" xfId="0" applyFont="1" applyBorder="1" applyAlignment="1">
      <alignment horizontal="center" vertical="center" shrinkToFit="1"/>
    </xf>
    <xf numFmtId="0" fontId="28" fillId="0" borderId="50" xfId="0" applyFont="1" applyBorder="1" applyAlignment="1">
      <alignment vertical="center" shrinkToFit="1"/>
    </xf>
    <xf numFmtId="0" fontId="28" fillId="0" borderId="90" xfId="0" applyFont="1" applyBorder="1" applyAlignment="1">
      <alignment vertical="center" shrinkToFit="1"/>
    </xf>
    <xf numFmtId="0" fontId="28" fillId="0" borderId="120" xfId="0" applyFont="1" applyBorder="1" applyAlignment="1">
      <alignment vertical="center" shrinkToFit="1"/>
    </xf>
    <xf numFmtId="0" fontId="28" fillId="0" borderId="61" xfId="0" applyFont="1" applyBorder="1" applyAlignment="1">
      <alignment horizontal="right" vertical="center" shrinkToFit="1"/>
    </xf>
    <xf numFmtId="0" fontId="28" fillId="0" borderId="65" xfId="0" applyFont="1" applyBorder="1" applyAlignment="1">
      <alignment horizontal="right" vertical="center" shrinkToFit="1"/>
    </xf>
    <xf numFmtId="0" fontId="38" fillId="0" borderId="123" xfId="0" applyFont="1" applyBorder="1" applyAlignment="1">
      <alignment horizontal="center" vertical="center" shrinkToFit="1"/>
    </xf>
    <xf numFmtId="0" fontId="38" fillId="0" borderId="124" xfId="0" applyFont="1" applyBorder="1" applyAlignment="1">
      <alignment horizontal="center" vertical="center" shrinkToFit="1"/>
    </xf>
    <xf numFmtId="0" fontId="38" fillId="0" borderId="125" xfId="0" applyFont="1" applyBorder="1" applyAlignment="1">
      <alignment horizontal="center" vertical="center" shrinkToFit="1"/>
    </xf>
    <xf numFmtId="0" fontId="38" fillId="0" borderId="126" xfId="0" applyFont="1" applyBorder="1" applyAlignment="1">
      <alignment horizontal="center" vertical="center" shrinkToFit="1"/>
    </xf>
    <xf numFmtId="0" fontId="38" fillId="0" borderId="127" xfId="0" applyFont="1" applyBorder="1" applyAlignment="1">
      <alignment horizontal="center" vertical="center" shrinkToFit="1"/>
    </xf>
    <xf numFmtId="0" fontId="38" fillId="0" borderId="128" xfId="0" applyFont="1" applyBorder="1" applyAlignment="1">
      <alignment horizontal="center" vertical="center" shrinkToFit="1"/>
    </xf>
    <xf numFmtId="0" fontId="28" fillId="0" borderId="100" xfId="0" applyFont="1" applyBorder="1" applyAlignment="1">
      <alignment horizontal="left" vertical="center" wrapText="1" shrinkToFit="1"/>
    </xf>
    <xf numFmtId="0" fontId="28" fillId="0" borderId="100" xfId="0" applyFont="1" applyBorder="1" applyAlignment="1">
      <alignment horizontal="left" vertical="center" shrinkToFit="1"/>
    </xf>
    <xf numFmtId="0" fontId="28" fillId="0" borderId="0" xfId="0" applyFont="1" applyAlignment="1">
      <alignment horizontal="left" vertical="center" shrinkToFit="1"/>
    </xf>
    <xf numFmtId="180" fontId="28" fillId="0" borderId="1" xfId="0" applyNumberFormat="1" applyFont="1" applyBorder="1" applyAlignment="1">
      <alignment horizontal="center" vertical="center" shrinkToFit="1"/>
    </xf>
    <xf numFmtId="0" fontId="28" fillId="0" borderId="1" xfId="0" applyFont="1" applyBorder="1" applyAlignment="1">
      <alignment horizontal="center" vertical="center" shrinkToFit="1"/>
    </xf>
    <xf numFmtId="178" fontId="34" fillId="0" borderId="57" xfId="0" applyNumberFormat="1" applyFont="1" applyBorder="1" applyAlignment="1">
      <alignment horizontal="distributed" vertical="center" indent="1" shrinkToFit="1"/>
    </xf>
    <xf numFmtId="0" fontId="31" fillId="0" borderId="3" xfId="0" applyFont="1" applyBorder="1" applyAlignment="1">
      <alignment horizontal="center" vertical="center" shrinkToFit="1"/>
    </xf>
    <xf numFmtId="0" fontId="31" fillId="0" borderId="4" xfId="0" applyFont="1" applyBorder="1" applyAlignment="1">
      <alignment horizontal="center" vertical="center" shrinkToFit="1"/>
    </xf>
    <xf numFmtId="0" fontId="33" fillId="0" borderId="55" xfId="0" applyFont="1" applyBorder="1" applyAlignment="1">
      <alignment horizontal="center" vertical="center" shrinkToFit="1"/>
    </xf>
    <xf numFmtId="0" fontId="33" fillId="0" borderId="6" xfId="0" applyFont="1" applyBorder="1" applyAlignment="1">
      <alignment horizontal="center" vertical="center" shrinkToFit="1"/>
    </xf>
    <xf numFmtId="0" fontId="33" fillId="0" borderId="102" xfId="0" applyFont="1" applyBorder="1" applyAlignment="1">
      <alignment horizontal="center" vertical="center" shrinkToFit="1"/>
    </xf>
    <xf numFmtId="0" fontId="31" fillId="0" borderId="100" xfId="0" applyFont="1" applyBorder="1" applyAlignment="1">
      <alignment vertical="center" shrinkToFit="1"/>
    </xf>
    <xf numFmtId="0" fontId="31" fillId="0" borderId="0" xfId="0" applyFont="1" applyAlignment="1">
      <alignment vertical="center" shrinkToFit="1"/>
    </xf>
    <xf numFmtId="0" fontId="33" fillId="0" borderId="4" xfId="0" applyFont="1" applyBorder="1" applyAlignment="1">
      <alignment horizontal="center" vertical="center" shrinkToFit="1"/>
    </xf>
    <xf numFmtId="0" fontId="33" fillId="0" borderId="5" xfId="0" applyFont="1" applyBorder="1" applyAlignment="1">
      <alignment horizontal="center" vertical="center" shrinkToFit="1"/>
    </xf>
    <xf numFmtId="0" fontId="52" fillId="12" borderId="106" xfId="0" applyFont="1" applyFill="1" applyBorder="1" applyAlignment="1">
      <alignment horizontal="center" vertical="top"/>
    </xf>
    <xf numFmtId="0" fontId="52" fillId="12" borderId="0" xfId="0" applyFont="1" applyFill="1" applyAlignment="1">
      <alignment horizontal="center" vertical="top"/>
    </xf>
    <xf numFmtId="0" fontId="52" fillId="12" borderId="167" xfId="0" applyFont="1" applyFill="1" applyBorder="1" applyAlignment="1">
      <alignment horizontal="center" vertical="top"/>
    </xf>
    <xf numFmtId="0" fontId="52" fillId="12" borderId="70" xfId="0" applyFont="1" applyFill="1" applyBorder="1" applyAlignment="1">
      <alignment horizontal="center" vertical="top"/>
    </xf>
    <xf numFmtId="0" fontId="52" fillId="12" borderId="102" xfId="0" applyFont="1" applyFill="1" applyBorder="1" applyAlignment="1">
      <alignment horizontal="center" vertical="top"/>
    </xf>
    <xf numFmtId="0" fontId="52" fillId="12" borderId="168" xfId="0" applyFont="1" applyFill="1" applyBorder="1" applyAlignment="1">
      <alignment horizontal="center" vertical="top"/>
    </xf>
    <xf numFmtId="0" fontId="13" fillId="0" borderId="89" xfId="0" applyFont="1" applyBorder="1" applyAlignment="1">
      <alignment horizontal="center" vertical="center" shrinkToFit="1"/>
    </xf>
    <xf numFmtId="0" fontId="13" fillId="0" borderId="83" xfId="0" applyFont="1" applyBorder="1" applyAlignment="1">
      <alignment horizontal="center" vertical="center" shrinkToFit="1"/>
    </xf>
    <xf numFmtId="0" fontId="13" fillId="9" borderId="70" xfId="0" applyFont="1" applyFill="1" applyBorder="1">
      <alignment vertical="center"/>
    </xf>
    <xf numFmtId="0" fontId="13" fillId="9" borderId="20" xfId="0" applyFont="1" applyFill="1" applyBorder="1">
      <alignment vertical="center"/>
    </xf>
    <xf numFmtId="0" fontId="13" fillId="9" borderId="6" xfId="0" applyFont="1" applyFill="1" applyBorder="1">
      <alignment vertical="center"/>
    </xf>
    <xf numFmtId="0" fontId="13" fillId="0" borderId="4" xfId="0" applyFont="1" applyBorder="1" applyAlignment="1">
      <alignment horizontal="center" vertical="center" shrinkToFit="1"/>
    </xf>
    <xf numFmtId="0" fontId="13" fillId="0" borderId="55"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85" xfId="0" applyFont="1" applyBorder="1" applyAlignment="1">
      <alignment horizontal="center" vertical="center" shrinkToFit="1"/>
    </xf>
    <xf numFmtId="0" fontId="13" fillId="0" borderId="50" xfId="0" applyFont="1" applyBorder="1" applyAlignment="1">
      <alignment horizontal="center" vertical="center" shrinkToFit="1"/>
    </xf>
    <xf numFmtId="0" fontId="13" fillId="0" borderId="120" xfId="0" applyFont="1" applyBorder="1" applyAlignment="1">
      <alignment horizontal="center" vertical="center" shrinkToFit="1"/>
    </xf>
    <xf numFmtId="0" fontId="13" fillId="0" borderId="61" xfId="0" applyFont="1" applyBorder="1" applyAlignment="1">
      <alignment horizontal="center" vertical="center" shrinkToFit="1"/>
    </xf>
    <xf numFmtId="0" fontId="13" fillId="0" borderId="65" xfId="0" applyFont="1" applyBorder="1" applyAlignment="1">
      <alignment horizontal="center" vertical="center" shrinkToFit="1"/>
    </xf>
    <xf numFmtId="0" fontId="28" fillId="0" borderId="19" xfId="0" applyFont="1" applyBorder="1" applyAlignment="1">
      <alignment horizontal="center" vertical="center" wrapText="1" shrinkToFit="1"/>
    </xf>
    <xf numFmtId="0" fontId="28" fillId="0" borderId="66" xfId="0" applyFont="1" applyBorder="1" applyAlignment="1">
      <alignment horizontal="center" vertical="center" shrinkToFit="1"/>
    </xf>
    <xf numFmtId="0" fontId="28" fillId="7" borderId="55" xfId="0" applyFont="1" applyFill="1" applyBorder="1" applyAlignment="1">
      <alignment vertical="center" shrinkToFit="1"/>
    </xf>
    <xf numFmtId="0" fontId="28" fillId="7" borderId="20" xfId="0" applyFont="1" applyFill="1" applyBorder="1" applyAlignment="1">
      <alignment vertical="center" shrinkToFit="1"/>
    </xf>
    <xf numFmtId="0" fontId="28" fillId="7" borderId="6" xfId="0" applyFont="1" applyFill="1" applyBorder="1" applyAlignment="1">
      <alignment vertical="center" shrinkToFit="1"/>
    </xf>
    <xf numFmtId="0" fontId="28" fillId="7" borderId="4" xfId="0" applyFont="1" applyFill="1" applyBorder="1" applyAlignment="1">
      <alignment horizontal="center" vertical="center" shrinkToFit="1"/>
    </xf>
    <xf numFmtId="0" fontId="28" fillId="7" borderId="5" xfId="0" applyFont="1" applyFill="1" applyBorder="1" applyAlignment="1">
      <alignment horizontal="center" vertical="center" shrinkToFit="1"/>
    </xf>
    <xf numFmtId="0" fontId="43" fillId="0" borderId="78" xfId="0" applyFont="1" applyBorder="1" applyAlignment="1">
      <alignment horizontal="center" shrinkToFit="1"/>
    </xf>
    <xf numFmtId="0" fontId="43" fillId="0" borderId="79" xfId="0" applyFont="1" applyBorder="1" applyAlignment="1">
      <alignment horizontal="center" shrinkToFit="1"/>
    </xf>
    <xf numFmtId="0" fontId="43" fillId="0" borderId="96" xfId="0" applyFont="1" applyBorder="1" applyAlignment="1">
      <alignment horizontal="center" vertical="top" shrinkToFit="1"/>
    </xf>
    <xf numFmtId="0" fontId="43" fillId="0" borderId="158" xfId="0" applyFont="1" applyBorder="1" applyAlignment="1">
      <alignment horizontal="center" vertical="top" shrinkToFit="1"/>
    </xf>
    <xf numFmtId="179" fontId="34" fillId="0" borderId="57" xfId="0" applyNumberFormat="1" applyFont="1" applyBorder="1" applyAlignment="1">
      <alignment horizontal="distributed" vertical="center" indent="1" shrinkToFit="1"/>
    </xf>
    <xf numFmtId="0" fontId="43" fillId="0" borderId="89" xfId="0" applyFont="1" applyBorder="1" applyAlignment="1">
      <alignment vertical="center" shrinkToFit="1"/>
    </xf>
    <xf numFmtId="0" fontId="43" fillId="0" borderId="87" xfId="0" applyFont="1" applyBorder="1" applyAlignment="1">
      <alignment vertical="center" shrinkToFit="1"/>
    </xf>
    <xf numFmtId="0" fontId="32" fillId="7" borderId="56" xfId="0" applyFont="1" applyFill="1" applyBorder="1" applyAlignment="1">
      <alignment horizontal="center" vertical="center" shrinkToFit="1"/>
    </xf>
    <xf numFmtId="0" fontId="43" fillId="0" borderId="50" xfId="0" applyFont="1" applyBorder="1" applyAlignment="1">
      <alignment vertical="center" shrinkToFit="1"/>
    </xf>
    <xf numFmtId="0" fontId="43" fillId="0" borderId="90" xfId="0" applyFont="1" applyBorder="1" applyAlignment="1">
      <alignment vertical="center" shrinkToFit="1"/>
    </xf>
    <xf numFmtId="0" fontId="43" fillId="0" borderId="120" xfId="0" applyFont="1" applyBorder="1" applyAlignment="1">
      <alignment vertical="center" shrinkToFit="1"/>
    </xf>
    <xf numFmtId="0" fontId="43" fillId="0" borderId="61" xfId="0" applyFont="1" applyBorder="1" applyAlignment="1">
      <alignment horizontal="right" vertical="center" shrinkToFit="1"/>
    </xf>
    <xf numFmtId="0" fontId="43" fillId="0" borderId="65" xfId="0" applyFont="1" applyBorder="1" applyAlignment="1">
      <alignment horizontal="right" vertical="center" shrinkToFit="1"/>
    </xf>
    <xf numFmtId="0" fontId="32" fillId="0" borderId="57" xfId="0" applyFont="1" applyBorder="1" applyAlignment="1">
      <alignment horizontal="center" vertical="center" shrinkToFit="1"/>
    </xf>
    <xf numFmtId="0" fontId="33" fillId="0" borderId="20" xfId="0" applyFont="1" applyBorder="1" applyAlignment="1">
      <alignment horizontal="center" vertical="center" shrinkToFit="1"/>
    </xf>
    <xf numFmtId="0" fontId="40" fillId="0" borderId="102" xfId="0" applyFont="1" applyBorder="1" applyAlignment="1">
      <alignment horizontal="center" vertical="center" shrinkToFit="1"/>
    </xf>
    <xf numFmtId="0" fontId="37" fillId="0" borderId="0" xfId="0" applyFont="1" applyAlignment="1">
      <alignment horizontal="center" vertical="center" shrinkToFit="1"/>
    </xf>
    <xf numFmtId="0" fontId="28" fillId="7" borderId="1" xfId="0" applyFont="1" applyFill="1" applyBorder="1" applyAlignment="1">
      <alignment horizontal="center" vertical="center" shrinkToFit="1"/>
    </xf>
    <xf numFmtId="0" fontId="29" fillId="0" borderId="93" xfId="0" applyFont="1" applyBorder="1" applyAlignment="1">
      <alignment vertical="center" wrapText="1" shrinkToFit="1"/>
    </xf>
    <xf numFmtId="0" fontId="29" fillId="0" borderId="0" xfId="0" applyFont="1" applyAlignment="1">
      <alignment vertical="center" wrapText="1" shrinkToFit="1"/>
    </xf>
    <xf numFmtId="0" fontId="43" fillId="0" borderId="3" xfId="0" applyFont="1" applyBorder="1" applyAlignment="1">
      <alignment horizontal="center" vertical="center" shrinkToFit="1"/>
    </xf>
    <xf numFmtId="0" fontId="43" fillId="0" borderId="4" xfId="0" applyFont="1" applyBorder="1" applyAlignment="1">
      <alignment horizontal="center" vertical="center" shrinkToFit="1"/>
    </xf>
    <xf numFmtId="0" fontId="28" fillId="0" borderId="0" xfId="0" applyFont="1" applyAlignment="1">
      <alignment horizontal="right" vertical="center" shrinkToFit="1"/>
    </xf>
    <xf numFmtId="0" fontId="28" fillId="0" borderId="56" xfId="0" applyFont="1" applyBorder="1" applyAlignment="1">
      <alignment horizontal="center" vertical="center" shrinkToFit="1"/>
    </xf>
    <xf numFmtId="0" fontId="28" fillId="0" borderId="0" xfId="0" applyFont="1" applyAlignment="1">
      <alignment horizontal="center" vertical="center" shrinkToFit="1"/>
    </xf>
    <xf numFmtId="0" fontId="28" fillId="0" borderId="144" xfId="0" applyFont="1" applyBorder="1" applyAlignment="1">
      <alignment vertical="center" wrapText="1"/>
    </xf>
    <xf numFmtId="0" fontId="28" fillId="0" borderId="145" xfId="0" applyFont="1" applyBorder="1" applyAlignment="1">
      <alignment vertical="center" wrapText="1"/>
    </xf>
    <xf numFmtId="0" fontId="28" fillId="0" borderId="147" xfId="0" applyFont="1" applyBorder="1" applyAlignment="1">
      <alignment vertical="center" wrapText="1"/>
    </xf>
    <xf numFmtId="0" fontId="28" fillId="0" borderId="148" xfId="0" applyFont="1" applyBorder="1" applyAlignment="1">
      <alignment vertical="center" wrapText="1"/>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28" fillId="0" borderId="150" xfId="0" applyFont="1" applyBorder="1" applyAlignment="1">
      <alignment vertical="center" wrapText="1"/>
    </xf>
    <xf numFmtId="0" fontId="28" fillId="0" borderId="151" xfId="0" applyFont="1" applyBorder="1" applyAlignment="1">
      <alignment vertical="center" wrapText="1"/>
    </xf>
    <xf numFmtId="0" fontId="28" fillId="0" borderId="106" xfId="0" applyFont="1" applyBorder="1" applyAlignment="1">
      <alignment horizontal="center" vertical="top" shrinkToFit="1"/>
    </xf>
    <xf numFmtId="0" fontId="28" fillId="0" borderId="152" xfId="0" applyFont="1" applyBorder="1" applyAlignment="1">
      <alignment horizontal="center" vertical="top" shrinkToFit="1"/>
    </xf>
    <xf numFmtId="0" fontId="28" fillId="0" borderId="70" xfId="0" applyFont="1" applyBorder="1" applyAlignment="1">
      <alignment horizontal="center" vertical="top" shrinkToFit="1"/>
    </xf>
    <xf numFmtId="0" fontId="28" fillId="0" borderId="103" xfId="0" applyFont="1" applyBorder="1" applyAlignment="1">
      <alignment horizontal="center" vertical="top" shrinkToFit="1"/>
    </xf>
    <xf numFmtId="0" fontId="28" fillId="0" borderId="78" xfId="0" applyFont="1" applyBorder="1" applyAlignment="1">
      <alignment horizontal="center" shrinkToFit="1"/>
    </xf>
    <xf numFmtId="0" fontId="28" fillId="0" borderId="79" xfId="0" applyFont="1" applyBorder="1" applyAlignment="1">
      <alignment horizontal="center" shrinkToFit="1"/>
    </xf>
    <xf numFmtId="0" fontId="28" fillId="0" borderId="96" xfId="0" applyFont="1" applyBorder="1" applyAlignment="1">
      <alignment horizontal="center" vertical="top" shrinkToFit="1"/>
    </xf>
    <xf numFmtId="0" fontId="28" fillId="0" borderId="158" xfId="0" applyFont="1" applyBorder="1" applyAlignment="1">
      <alignment horizontal="center" vertical="top" shrinkToFit="1"/>
    </xf>
    <xf numFmtId="0" fontId="28" fillId="0" borderId="99" xfId="0" applyFont="1" applyBorder="1" applyAlignment="1">
      <alignment horizontal="center" shrinkToFit="1"/>
    </xf>
    <xf numFmtId="0" fontId="28" fillId="0" borderId="101" xfId="0" applyFont="1" applyBorder="1" applyAlignment="1">
      <alignment horizontal="center" shrinkToFit="1"/>
    </xf>
    <xf numFmtId="0" fontId="28" fillId="0" borderId="106" xfId="0" applyFont="1" applyBorder="1" applyAlignment="1">
      <alignment horizontal="center" shrinkToFit="1"/>
    </xf>
    <xf numFmtId="0" fontId="28" fillId="0" borderId="152" xfId="0" applyFont="1" applyBorder="1" applyAlignment="1">
      <alignment horizontal="center" shrinkToFit="1"/>
    </xf>
    <xf numFmtId="0" fontId="40" fillId="0" borderId="102" xfId="0" applyFont="1" applyBorder="1" applyAlignment="1">
      <alignment horizontal="center" vertical="center" wrapText="1" shrinkToFit="1"/>
    </xf>
    <xf numFmtId="0" fontId="32" fillId="0" borderId="0" xfId="0" applyFont="1" applyAlignment="1">
      <alignment horizontal="center" vertical="center" shrinkToFit="1"/>
    </xf>
    <xf numFmtId="0" fontId="53" fillId="7" borderId="56" xfId="0" applyFont="1" applyFill="1" applyBorder="1" applyAlignment="1">
      <alignment horizontal="center" vertical="center" shrinkToFit="1"/>
    </xf>
    <xf numFmtId="0" fontId="28" fillId="0" borderId="70" xfId="0" applyFont="1" applyBorder="1" applyAlignment="1">
      <alignment vertical="center" shrinkToFit="1"/>
    </xf>
    <xf numFmtId="0" fontId="28" fillId="0" borderId="102" xfId="0" applyFont="1" applyBorder="1" applyAlignment="1">
      <alignment vertical="center" shrinkToFit="1"/>
    </xf>
    <xf numFmtId="0" fontId="28" fillId="0" borderId="83" xfId="0" applyFont="1" applyBorder="1" applyAlignment="1">
      <alignment vertical="center" shrinkToFit="1"/>
    </xf>
    <xf numFmtId="0" fontId="28" fillId="0" borderId="56" xfId="0" applyFont="1" applyBorder="1" applyAlignment="1">
      <alignment vertical="center" shrinkToFit="1"/>
    </xf>
    <xf numFmtId="0" fontId="28" fillId="0" borderId="130" xfId="0" applyFont="1" applyBorder="1" applyAlignment="1">
      <alignment vertical="center" shrinkToFit="1"/>
    </xf>
    <xf numFmtId="0" fontId="28" fillId="0" borderId="106" xfId="0" applyFont="1" applyBorder="1" applyAlignment="1">
      <alignment vertical="center" shrinkToFit="1"/>
    </xf>
    <xf numFmtId="0" fontId="28" fillId="0" borderId="0" xfId="0" applyFont="1" applyAlignment="1">
      <alignment vertical="center" shrinkToFit="1"/>
    </xf>
    <xf numFmtId="0" fontId="28" fillId="0" borderId="55" xfId="0" applyFont="1" applyBorder="1" applyAlignment="1">
      <alignment horizontal="center" vertical="center" shrinkToFit="1"/>
    </xf>
    <xf numFmtId="0" fontId="28" fillId="0" borderId="133" xfId="0" applyFont="1" applyBorder="1" applyAlignment="1">
      <alignment horizontal="center" vertical="center" shrinkToFit="1"/>
    </xf>
    <xf numFmtId="0" fontId="28" fillId="0" borderId="3" xfId="0" applyFont="1" applyBorder="1" applyAlignment="1">
      <alignment horizontal="center" vertical="center" shrinkToFit="1"/>
    </xf>
    <xf numFmtId="0" fontId="28" fillId="0" borderId="4" xfId="0" applyFont="1" applyBorder="1" applyAlignment="1">
      <alignment horizontal="center" vertical="center" shrinkToFit="1"/>
    </xf>
    <xf numFmtId="0" fontId="28" fillId="0" borderId="0" xfId="0" applyFont="1" applyAlignment="1">
      <alignment vertical="center" wrapText="1" shrinkToFit="1"/>
    </xf>
    <xf numFmtId="0" fontId="28" fillId="0" borderId="0" xfId="0" applyFont="1" applyAlignment="1">
      <alignment horizontal="center" shrinkToFit="1"/>
    </xf>
    <xf numFmtId="179" fontId="33" fillId="0" borderId="0" xfId="0" applyNumberFormat="1" applyFont="1" applyAlignment="1">
      <alignment horizontal="left" vertical="top" shrinkToFit="1"/>
    </xf>
    <xf numFmtId="0" fontId="28" fillId="0" borderId="0" xfId="0" applyFont="1" applyAlignment="1">
      <alignment vertical="center" wrapText="1"/>
    </xf>
    <xf numFmtId="0" fontId="37" fillId="0" borderId="0" xfId="0" applyFont="1" applyAlignment="1">
      <alignment horizontal="center" vertical="center"/>
    </xf>
    <xf numFmtId="0" fontId="42" fillId="0" borderId="1" xfId="0" applyFont="1" applyBorder="1" applyAlignment="1">
      <alignment horizontal="center" vertical="center"/>
    </xf>
    <xf numFmtId="0" fontId="37" fillId="0" borderId="1" xfId="0" applyFont="1" applyBorder="1" applyAlignment="1">
      <alignment horizontal="center" vertical="center"/>
    </xf>
    <xf numFmtId="0" fontId="28" fillId="11" borderId="1" xfId="0" applyFont="1" applyFill="1" applyBorder="1" applyAlignment="1" applyProtection="1">
      <alignment horizontal="center" vertical="center"/>
      <protection locked="0"/>
    </xf>
    <xf numFmtId="0" fontId="28" fillId="7" borderId="1" xfId="0" applyFont="1" applyFill="1" applyBorder="1" applyAlignment="1" applyProtection="1">
      <alignment horizontal="center" vertical="center"/>
      <protection locked="0"/>
    </xf>
    <xf numFmtId="0" fontId="28" fillId="7" borderId="84" xfId="0" applyFont="1" applyFill="1" applyBorder="1" applyAlignment="1">
      <alignment horizontal="center" vertical="center" shrinkToFit="1"/>
    </xf>
    <xf numFmtId="0" fontId="28" fillId="7" borderId="104" xfId="0" applyFont="1" applyFill="1" applyBorder="1" applyAlignment="1">
      <alignment horizontal="center" vertical="center" shrinkToFit="1"/>
    </xf>
    <xf numFmtId="0" fontId="28" fillId="7" borderId="105" xfId="0" applyFont="1" applyFill="1" applyBorder="1" applyAlignment="1">
      <alignment horizontal="center" vertical="center" shrinkToFit="1"/>
    </xf>
    <xf numFmtId="0" fontId="28" fillId="7" borderId="50" xfId="0" applyFont="1" applyFill="1" applyBorder="1" applyAlignment="1">
      <alignment horizontal="center" vertical="center" shrinkToFit="1"/>
    </xf>
    <xf numFmtId="0" fontId="28" fillId="7" borderId="90" xfId="0" applyFont="1" applyFill="1" applyBorder="1" applyAlignment="1">
      <alignment horizontal="center" vertical="center" shrinkToFit="1"/>
    </xf>
    <xf numFmtId="0" fontId="28" fillId="7" borderId="120" xfId="0" applyFont="1" applyFill="1" applyBorder="1" applyAlignment="1">
      <alignment horizontal="center" vertical="center" shrinkToFit="1"/>
    </xf>
    <xf numFmtId="0" fontId="28" fillId="7" borderId="71" xfId="0" applyFont="1" applyFill="1" applyBorder="1" applyAlignment="1">
      <alignment horizontal="center" vertical="center" shrinkToFit="1"/>
    </xf>
    <xf numFmtId="0" fontId="28" fillId="7" borderId="94" xfId="0" applyFont="1" applyFill="1" applyBorder="1" applyAlignment="1">
      <alignment horizontal="center" vertical="center" shrinkToFit="1"/>
    </xf>
    <xf numFmtId="0" fontId="28" fillId="7" borderId="69" xfId="0" applyFont="1" applyFill="1" applyBorder="1" applyAlignment="1">
      <alignment horizontal="center" vertical="center" shrinkToFit="1"/>
    </xf>
    <xf numFmtId="0" fontId="28" fillId="7" borderId="91" xfId="0" applyFont="1" applyFill="1" applyBorder="1" applyAlignment="1">
      <alignment horizontal="center" vertical="center" shrinkToFit="1"/>
    </xf>
    <xf numFmtId="0" fontId="28" fillId="0" borderId="72" xfId="0" applyFont="1" applyBorder="1" applyAlignment="1">
      <alignment horizontal="center" vertical="center" shrinkToFit="1"/>
    </xf>
    <xf numFmtId="0" fontId="28" fillId="0" borderId="97" xfId="0" applyFont="1" applyBorder="1" applyAlignment="1">
      <alignment horizontal="center" vertical="center" shrinkToFit="1"/>
    </xf>
    <xf numFmtId="0" fontId="28" fillId="0" borderId="98" xfId="0" applyFont="1" applyBorder="1" applyAlignment="1">
      <alignment horizontal="center" vertical="center" shrinkToFit="1"/>
    </xf>
    <xf numFmtId="0" fontId="39" fillId="0" borderId="56" xfId="0" applyFont="1" applyBorder="1" applyAlignment="1">
      <alignment vertical="center" shrinkToFit="1"/>
    </xf>
    <xf numFmtId="0" fontId="28" fillId="7" borderId="56" xfId="0" applyFont="1" applyFill="1" applyBorder="1" applyAlignment="1">
      <alignment horizontal="center" vertical="center" shrinkToFit="1"/>
    </xf>
    <xf numFmtId="0" fontId="28" fillId="0" borderId="102" xfId="0" applyFont="1" applyBorder="1" applyAlignment="1">
      <alignment horizontal="right" vertical="center" shrinkToFit="1"/>
    </xf>
    <xf numFmtId="0" fontId="28" fillId="0" borderId="100" xfId="0" applyFont="1" applyBorder="1" applyAlignment="1">
      <alignment vertical="center" shrinkToFit="1"/>
    </xf>
    <xf numFmtId="0" fontId="13" fillId="0" borderId="0" xfId="0" applyFont="1" applyAlignment="1">
      <alignment vertical="center" shrinkToFit="1"/>
    </xf>
  </cellXfs>
  <cellStyles count="1">
    <cellStyle name="標準" xfId="0" builtinId="0"/>
  </cellStyles>
  <dxfs count="75">
    <dxf>
      <font>
        <condense val="0"/>
        <extend val="0"/>
        <color indexed="9"/>
      </font>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s>
  <tableStyles count="0" defaultTableStyle="TableStyleMedium9" defaultPivotStyle="PivotStyleLight16"/>
  <colors>
    <mruColors>
      <color rgb="FFCCFFFF"/>
      <color rgb="FFFFFF99"/>
      <color rgb="FF66CCFF"/>
      <color rgb="FFFF006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3.xml.rels><?xml version="1.0" encoding="UTF-8" standalone="yes"?>
<Relationships xmlns="http://schemas.openxmlformats.org/package/2006/relationships"><Relationship Id="rId1" Type="http://schemas.openxmlformats.org/officeDocument/2006/relationships/image" Target="../media/image6.jpg"/></Relationships>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5" Type="http://schemas.openxmlformats.org/officeDocument/2006/relationships/image" Target="../media/image5.jpe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20</xdr:col>
      <xdr:colOff>15875</xdr:colOff>
      <xdr:row>0</xdr:row>
      <xdr:rowOff>174625</xdr:rowOff>
    </xdr:from>
    <xdr:to>
      <xdr:col>22</xdr:col>
      <xdr:colOff>411720</xdr:colOff>
      <xdr:row>5</xdr:row>
      <xdr:rowOff>228228</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bwMode="auto">
        <a:xfrm>
          <a:off x="11731625" y="174625"/>
          <a:ext cx="2554845" cy="1704603"/>
        </a:xfrm>
        <a:prstGeom prst="wedgeRectCallout">
          <a:avLst>
            <a:gd name="adj1" fmla="val -54492"/>
            <a:gd name="adj2" fmla="val 43234"/>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800">
              <a:latin typeface="HGPｺﾞｼｯｸM" panose="020B0600000000000000" pitchFamily="50" charset="-128"/>
              <a:ea typeface="HGPｺﾞｼｯｸM" panose="020B0600000000000000" pitchFamily="50" charset="-128"/>
            </a:rPr>
            <a:t>２０１６年度より</a:t>
          </a:r>
          <a:endParaRPr kumimoji="1" lang="en-US" altLang="ja-JP" sz="1800">
            <a:latin typeface="HGPｺﾞｼｯｸM" panose="020B0600000000000000" pitchFamily="50" charset="-128"/>
            <a:ea typeface="HGPｺﾞｼｯｸM" panose="020B0600000000000000" pitchFamily="50" charset="-128"/>
          </a:endParaRPr>
        </a:p>
        <a:p>
          <a:pPr algn="ctr"/>
          <a:r>
            <a:rPr kumimoji="1" lang="ja-JP" altLang="en-US" sz="1800">
              <a:latin typeface="HGPｺﾞｼｯｸM" panose="020B0600000000000000" pitchFamily="50" charset="-128"/>
              <a:ea typeface="HGPｺﾞｼｯｸM" panose="020B0600000000000000" pitchFamily="50" charset="-128"/>
            </a:rPr>
            <a:t>陸連登録番号が無いと</a:t>
          </a:r>
          <a:endParaRPr kumimoji="1" lang="en-US" altLang="ja-JP" sz="1800">
            <a:latin typeface="HGPｺﾞｼｯｸM" panose="020B0600000000000000" pitchFamily="50" charset="-128"/>
            <a:ea typeface="HGPｺﾞｼｯｸM" panose="020B0600000000000000" pitchFamily="50" charset="-128"/>
          </a:endParaRPr>
        </a:p>
        <a:p>
          <a:pPr algn="ctr"/>
          <a:r>
            <a:rPr kumimoji="1" lang="ja-JP" altLang="en-US" sz="1800">
              <a:latin typeface="HGPｺﾞｼｯｸM" panose="020B0600000000000000" pitchFamily="50" charset="-128"/>
              <a:ea typeface="HGPｺﾞｼｯｸM" panose="020B0600000000000000" pitchFamily="50" charset="-128"/>
            </a:rPr>
            <a:t>出場できなくなりました。</a:t>
          </a:r>
          <a:endParaRPr kumimoji="1" lang="en-US" altLang="ja-JP" sz="1800">
            <a:latin typeface="HGPｺﾞｼｯｸM" panose="020B0600000000000000" pitchFamily="50" charset="-128"/>
            <a:ea typeface="HGPｺﾞｼｯｸM" panose="020B0600000000000000" pitchFamily="50" charset="-128"/>
          </a:endParaRPr>
        </a:p>
        <a:p>
          <a:pPr algn="ctr"/>
          <a:r>
            <a:rPr kumimoji="1" lang="en-US" altLang="ja-JP" sz="1800">
              <a:latin typeface="HGPｺﾞｼｯｸM" panose="020B0600000000000000" pitchFamily="50" charset="-128"/>
              <a:ea typeface="HGPｺﾞｼｯｸM" panose="020B0600000000000000" pitchFamily="50" charset="-128"/>
            </a:rPr>
            <a:t>3</a:t>
          </a:r>
          <a:r>
            <a:rPr kumimoji="1" lang="ja-JP" altLang="en-US" sz="1800">
              <a:latin typeface="HGPｺﾞｼｯｸM" panose="020B0600000000000000" pitchFamily="50" charset="-128"/>
              <a:ea typeface="HGPｺﾞｼｯｸM" panose="020B0600000000000000" pitchFamily="50" charset="-128"/>
            </a:rPr>
            <a:t>月</a:t>
          </a:r>
          <a:r>
            <a:rPr kumimoji="1" lang="en-US" altLang="ja-JP" sz="1800">
              <a:latin typeface="HGPｺﾞｼｯｸM" panose="020B0600000000000000" pitchFamily="50" charset="-128"/>
              <a:ea typeface="HGPｺﾞｼｯｸM" panose="020B0600000000000000" pitchFamily="50" charset="-128"/>
            </a:rPr>
            <a:t>25</a:t>
          </a:r>
          <a:r>
            <a:rPr kumimoji="1" lang="ja-JP" altLang="en-US" sz="1800">
              <a:latin typeface="HGPｺﾞｼｯｸM" panose="020B0600000000000000" pitchFamily="50" charset="-128"/>
              <a:ea typeface="HGPｺﾞｼｯｸM" panose="020B0600000000000000" pitchFamily="50" charset="-128"/>
            </a:rPr>
            <a:t>日までに</a:t>
          </a:r>
          <a:endParaRPr kumimoji="1" lang="en-US" altLang="ja-JP" sz="1800">
            <a:latin typeface="HGPｺﾞｼｯｸM" panose="020B0600000000000000" pitchFamily="50" charset="-128"/>
            <a:ea typeface="HGPｺﾞｼｯｸM" panose="020B0600000000000000" pitchFamily="50" charset="-128"/>
          </a:endParaRPr>
        </a:p>
        <a:p>
          <a:pPr algn="ctr"/>
          <a:r>
            <a:rPr kumimoji="1" lang="ja-JP" altLang="en-US" sz="1800">
              <a:latin typeface="HGPｺﾞｼｯｸM" panose="020B0600000000000000" pitchFamily="50" charset="-128"/>
              <a:ea typeface="HGPｺﾞｼｯｸM" panose="020B0600000000000000" pitchFamily="50" charset="-128"/>
            </a:rPr>
            <a:t>申請を終えて下さい</a:t>
          </a:r>
          <a:r>
            <a:rPr kumimoji="1" lang="ja-JP" altLang="en-US" sz="1100">
              <a:latin typeface="HGPｺﾞｼｯｸM" panose="020B0600000000000000" pitchFamily="50" charset="-128"/>
              <a:ea typeface="HGPｺﾞｼｯｸM" panose="020B0600000000000000" pitchFamily="50" charset="-128"/>
            </a:rPr>
            <a:t>。</a:t>
          </a:r>
          <a:endParaRPr kumimoji="1" lang="en-US" altLang="ja-JP" sz="1100">
            <a:latin typeface="HGPｺﾞｼｯｸM" panose="020B0600000000000000" pitchFamily="50" charset="-128"/>
            <a:ea typeface="HGPｺﾞｼｯｸM" panose="020B0600000000000000"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0</xdr:colOff>
      <xdr:row>54</xdr:row>
      <xdr:rowOff>173184</xdr:rowOff>
    </xdr:from>
    <xdr:to>
      <xdr:col>14</xdr:col>
      <xdr:colOff>398319</xdr:colOff>
      <xdr:row>55</xdr:row>
      <xdr:rowOff>277093</xdr:rowOff>
    </xdr:to>
    <xdr:sp macro="" textlink="">
      <xdr:nvSpPr>
        <xdr:cNvPr id="2" name="角丸四角形吹き出し 1">
          <a:extLst>
            <a:ext uri="{FF2B5EF4-FFF2-40B4-BE49-F238E27FC236}">
              <a16:creationId xmlns:a16="http://schemas.microsoft.com/office/drawing/2014/main" id="{00000000-0008-0000-0E00-000002000000}"/>
            </a:ext>
          </a:extLst>
        </xdr:cNvPr>
        <xdr:cNvSpPr/>
      </xdr:nvSpPr>
      <xdr:spPr bwMode="auto">
        <a:xfrm>
          <a:off x="4772025" y="18680259"/>
          <a:ext cx="4017819" cy="446809"/>
        </a:xfrm>
        <a:prstGeom prst="wedgeRoundRectCallout">
          <a:avLst>
            <a:gd name="adj1" fmla="val -58225"/>
            <a:gd name="adj2" fmla="val -10577"/>
            <a:gd name="adj3" fmla="val 16667"/>
          </a:avLst>
        </a:prstGeom>
        <a:solidFill>
          <a:srgbClr val="FFC000"/>
        </a:solid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400">
              <a:latin typeface="HGPｺﾞｼｯｸM" panose="020B0600000000000000" pitchFamily="50" charset="-128"/>
              <a:ea typeface="HGPｺﾞｼｯｸM" panose="020B0600000000000000" pitchFamily="50" charset="-128"/>
            </a:rPr>
            <a:t> 抽選希望の「あり」・「なし」を必ず入れてください。</a:t>
          </a:r>
          <a:endParaRPr kumimoji="1" lang="en-US" altLang="ja-JP" sz="1400">
            <a:latin typeface="HGPｺﾞｼｯｸM" panose="020B0600000000000000" pitchFamily="50" charset="-128"/>
            <a:ea typeface="HGPｺﾞｼｯｸM" panose="020B0600000000000000"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22</xdr:col>
      <xdr:colOff>17319</xdr:colOff>
      <xdr:row>1</xdr:row>
      <xdr:rowOff>0</xdr:rowOff>
    </xdr:from>
    <xdr:to>
      <xdr:col>25</xdr:col>
      <xdr:colOff>518309</xdr:colOff>
      <xdr:row>6</xdr:row>
      <xdr:rowOff>59376</xdr:rowOff>
    </xdr:to>
    <xdr:sp macro="" textlink="">
      <xdr:nvSpPr>
        <xdr:cNvPr id="3" name="角丸四角形 2">
          <a:extLst>
            <a:ext uri="{FF2B5EF4-FFF2-40B4-BE49-F238E27FC236}">
              <a16:creationId xmlns:a16="http://schemas.microsoft.com/office/drawing/2014/main" id="{00000000-0008-0000-0F00-000003000000}"/>
            </a:ext>
          </a:extLst>
        </xdr:cNvPr>
        <xdr:cNvSpPr/>
      </xdr:nvSpPr>
      <xdr:spPr bwMode="auto">
        <a:xfrm>
          <a:off x="12694228" y="381000"/>
          <a:ext cx="3687536" cy="1877785"/>
        </a:xfrm>
        <a:prstGeom prst="roundRect">
          <a:avLst>
            <a:gd name="adj" fmla="val 9148"/>
          </a:avLst>
        </a:prstGeom>
        <a:solidFill>
          <a:srgbClr val="FFC000"/>
        </a:solidFill>
        <a:ln w="381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HGSｺﾞｼｯｸM" panose="020B0600000000000000" pitchFamily="50" charset="-128"/>
              <a:ea typeface="HGSｺﾞｼｯｸM" panose="020B0600000000000000" pitchFamily="50" charset="-128"/>
            </a:rPr>
            <a:t>リレーの大会ナンバーカードは、</a:t>
          </a:r>
          <a:endParaRPr kumimoji="1" lang="en-US" altLang="ja-JP" sz="1600">
            <a:latin typeface="HGSｺﾞｼｯｸM" panose="020B0600000000000000" pitchFamily="50" charset="-128"/>
            <a:ea typeface="HGSｺﾞｼｯｸM" panose="020B0600000000000000" pitchFamily="50" charset="-128"/>
          </a:endParaRPr>
        </a:p>
        <a:p>
          <a:pPr algn="l"/>
          <a:r>
            <a:rPr kumimoji="1" lang="ja-JP" altLang="en-US" sz="1600">
              <a:latin typeface="HGSｺﾞｼｯｸM" panose="020B0600000000000000" pitchFamily="50" charset="-128"/>
              <a:ea typeface="HGSｺﾞｼｯｸM" panose="020B0600000000000000" pitchFamily="50" charset="-128"/>
            </a:rPr>
            <a:t>個人種目の番号に合わせてください。</a:t>
          </a:r>
          <a:endParaRPr kumimoji="1" lang="en-US" altLang="ja-JP" sz="16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［例］～学校番号が９３９の場合～</a:t>
          </a:r>
          <a:endParaRPr kumimoji="1" lang="en-US" altLang="ja-JP" sz="12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○個人種目で９３９を使用　⇒　自動入力</a:t>
          </a:r>
          <a:endParaRPr kumimoji="1" lang="en-US" altLang="ja-JP" sz="12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○個人種目で９４０を使用　⇒　９４０を入力</a:t>
          </a:r>
          <a:endParaRPr kumimoji="1" lang="en-US" altLang="ja-JP" sz="12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○個人種目で９５９を使用　⇒　９５９を入力</a:t>
          </a:r>
          <a:endParaRPr kumimoji="1" lang="en-US" altLang="ja-JP" sz="12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　（３人目以降の選手）</a:t>
          </a:r>
          <a:endParaRPr kumimoji="1" lang="en-US" altLang="ja-JP" sz="12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○リレーのみの選手　　　　⇒　自動入力</a:t>
          </a:r>
          <a:endParaRPr kumimoji="1" lang="en-US" altLang="ja-JP" sz="1200">
            <a:latin typeface="HGSｺﾞｼｯｸM" panose="020B0600000000000000" pitchFamily="50" charset="-128"/>
            <a:ea typeface="HGSｺﾞｼｯｸM" panose="020B0600000000000000" pitchFamily="50" charset="-128"/>
          </a:endParaRPr>
        </a:p>
      </xdr:txBody>
    </xdr:sp>
    <xdr:clientData/>
  </xdr:twoCellAnchor>
  <xdr:twoCellAnchor>
    <xdr:from>
      <xdr:col>7</xdr:col>
      <xdr:colOff>0</xdr:colOff>
      <xdr:row>64</xdr:row>
      <xdr:rowOff>173184</xdr:rowOff>
    </xdr:from>
    <xdr:to>
      <xdr:col>14</xdr:col>
      <xdr:colOff>398319</xdr:colOff>
      <xdr:row>65</xdr:row>
      <xdr:rowOff>277093</xdr:rowOff>
    </xdr:to>
    <xdr:sp macro="" textlink="">
      <xdr:nvSpPr>
        <xdr:cNvPr id="4" name="角丸四角形吹き出し 3">
          <a:extLst>
            <a:ext uri="{FF2B5EF4-FFF2-40B4-BE49-F238E27FC236}">
              <a16:creationId xmlns:a16="http://schemas.microsoft.com/office/drawing/2014/main" id="{00000000-0008-0000-0F00-000004000000}"/>
            </a:ext>
          </a:extLst>
        </xdr:cNvPr>
        <xdr:cNvSpPr/>
      </xdr:nvSpPr>
      <xdr:spPr bwMode="auto">
        <a:xfrm>
          <a:off x="4772025" y="18680259"/>
          <a:ext cx="4017819" cy="446809"/>
        </a:xfrm>
        <a:prstGeom prst="wedgeRoundRectCallout">
          <a:avLst>
            <a:gd name="adj1" fmla="val -58225"/>
            <a:gd name="adj2" fmla="val -10577"/>
            <a:gd name="adj3" fmla="val 16667"/>
          </a:avLst>
        </a:prstGeom>
        <a:solidFill>
          <a:srgbClr val="FFC000"/>
        </a:solid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400">
              <a:latin typeface="HGPｺﾞｼｯｸM" panose="020B0600000000000000" pitchFamily="50" charset="-128"/>
              <a:ea typeface="HGPｺﾞｼｯｸM" panose="020B0600000000000000" pitchFamily="50" charset="-128"/>
            </a:rPr>
            <a:t> 抽選希望の「あり」・「なし」を必ず入れてください。</a:t>
          </a:r>
          <a:endParaRPr kumimoji="1" lang="en-US" altLang="ja-JP" sz="1400">
            <a:latin typeface="HGPｺﾞｼｯｸM" panose="020B0600000000000000" pitchFamily="50" charset="-128"/>
            <a:ea typeface="HGPｺﾞｼｯｸM" panose="020B0600000000000000" pitchFamily="50" charset="-128"/>
          </a:endParaRPr>
        </a:p>
      </xdr:txBody>
    </xdr:sp>
    <xdr:clientData/>
  </xdr:twoCellAnchor>
  <xdr:twoCellAnchor>
    <xdr:from>
      <xdr:col>7</xdr:col>
      <xdr:colOff>0</xdr:colOff>
      <xdr:row>67</xdr:row>
      <xdr:rowOff>173184</xdr:rowOff>
    </xdr:from>
    <xdr:to>
      <xdr:col>14</xdr:col>
      <xdr:colOff>398319</xdr:colOff>
      <xdr:row>68</xdr:row>
      <xdr:rowOff>277093</xdr:rowOff>
    </xdr:to>
    <xdr:sp macro="" textlink="">
      <xdr:nvSpPr>
        <xdr:cNvPr id="5" name="角丸四角形吹き出し 4">
          <a:extLst>
            <a:ext uri="{FF2B5EF4-FFF2-40B4-BE49-F238E27FC236}">
              <a16:creationId xmlns:a16="http://schemas.microsoft.com/office/drawing/2014/main" id="{00000000-0008-0000-0F00-000005000000}"/>
            </a:ext>
          </a:extLst>
        </xdr:cNvPr>
        <xdr:cNvSpPr/>
      </xdr:nvSpPr>
      <xdr:spPr bwMode="auto">
        <a:xfrm>
          <a:off x="4772025" y="17994459"/>
          <a:ext cx="4017819" cy="265834"/>
        </a:xfrm>
        <a:prstGeom prst="wedgeRoundRectCallout">
          <a:avLst>
            <a:gd name="adj1" fmla="val -58225"/>
            <a:gd name="adj2" fmla="val -10577"/>
            <a:gd name="adj3" fmla="val 16667"/>
          </a:avLst>
        </a:prstGeom>
        <a:solidFill>
          <a:srgbClr val="FFC000"/>
        </a:solid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400">
              <a:latin typeface="HGPｺﾞｼｯｸM" panose="020B0600000000000000" pitchFamily="50" charset="-128"/>
              <a:ea typeface="HGPｺﾞｼｯｸM" panose="020B0600000000000000" pitchFamily="50" charset="-128"/>
            </a:rPr>
            <a:t> 抽選希望の「あり」・「なし」を必ず入れてください。</a:t>
          </a:r>
          <a:endParaRPr kumimoji="1" lang="en-US" altLang="ja-JP" sz="1400">
            <a:latin typeface="HGPｺﾞｼｯｸM" panose="020B0600000000000000" pitchFamily="50" charset="-128"/>
            <a:ea typeface="HGPｺﾞｼｯｸM" panose="020B0600000000000000" pitchFamily="50" charset="-128"/>
          </a:endParaRPr>
        </a:p>
      </xdr:txBody>
    </xdr:sp>
    <xdr:clientData/>
  </xdr:twoCellAnchor>
  <xdr:twoCellAnchor>
    <xdr:from>
      <xdr:col>1</xdr:col>
      <xdr:colOff>0</xdr:colOff>
      <xdr:row>75</xdr:row>
      <xdr:rowOff>0</xdr:rowOff>
    </xdr:from>
    <xdr:to>
      <xdr:col>23</xdr:col>
      <xdr:colOff>630382</xdr:colOff>
      <xdr:row>94</xdr:row>
      <xdr:rowOff>27710</xdr:rowOff>
    </xdr:to>
    <xdr:sp macro="" textlink="">
      <xdr:nvSpPr>
        <xdr:cNvPr id="9" name="角丸四角形吹き出し 8">
          <a:extLst>
            <a:ext uri="{FF2B5EF4-FFF2-40B4-BE49-F238E27FC236}">
              <a16:creationId xmlns:a16="http://schemas.microsoft.com/office/drawing/2014/main" id="{00000000-0008-0000-0F00-000009000000}"/>
            </a:ext>
          </a:extLst>
        </xdr:cNvPr>
        <xdr:cNvSpPr/>
      </xdr:nvSpPr>
      <xdr:spPr bwMode="auto">
        <a:xfrm>
          <a:off x="831273" y="21457227"/>
          <a:ext cx="15108382" cy="3318165"/>
        </a:xfrm>
        <a:prstGeom prst="wedgeRoundRectCallout">
          <a:avLst>
            <a:gd name="adj1" fmla="val -21969"/>
            <a:gd name="adj2" fmla="val -70395"/>
            <a:gd name="adj3" fmla="val 16667"/>
          </a:avLst>
        </a:prstGeom>
        <a:solidFill>
          <a:srgbClr val="FFFF00"/>
        </a:solid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三ツ沢版</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待機場所の希望を、上の１～４の中から</a:t>
          </a:r>
          <a:r>
            <a:rPr kumimoji="1" lang="en-US" altLang="ja-JP" sz="1400" b="1">
              <a:latin typeface="HG丸ｺﾞｼｯｸM-PRO" panose="020F0600000000000000" pitchFamily="50" charset="-128"/>
              <a:ea typeface="HG丸ｺﾞｼｯｸM-PRO" panose="020F0600000000000000" pitchFamily="50" charset="-128"/>
            </a:rPr>
            <a:t>1</a:t>
          </a:r>
          <a:r>
            <a:rPr kumimoji="1" lang="ja-JP" altLang="en-US" sz="1400" b="1">
              <a:latin typeface="HG丸ｺﾞｼｯｸM-PRO" panose="020F0600000000000000" pitchFamily="50" charset="-128"/>
              <a:ea typeface="HG丸ｺﾞｼｯｸM-PRO" panose="020F0600000000000000" pitchFamily="50" charset="-128"/>
            </a:rPr>
            <a:t>つ選択してください。</a:t>
          </a:r>
        </a:p>
        <a:p>
          <a:pPr algn="l"/>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注意点　（１）選択されなかった学校は運営側で割り振ります。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（２）芝生席とスタンドの両方を使うことはできません。</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（３）希望が多い場合には抽選を行います。この場合希望と違う場所になることがあります。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（４）スタンド上のシート・テント席は学校数の多い、横浜地区のみが選択できます。他地区が選択した場合は運営側で割り振ります。</a:t>
          </a:r>
          <a:endParaRPr kumimoji="1" lang="en-US" altLang="ja-JP" sz="1400" b="1">
            <a:latin typeface="HG丸ｺﾞｼｯｸM-PRO" panose="020F0600000000000000" pitchFamily="50" charset="-128"/>
            <a:ea typeface="HG丸ｺﾞｼｯｸM-PRO" panose="020F0600000000000000" pitchFamily="50" charset="-128"/>
          </a:endParaRPr>
        </a:p>
        <a:p>
          <a:pPr algn="l"/>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説明　（１）スタンド　</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　スタンドの椅子席　（シートやテントの使用はできません。場所は抽選等で割り振られます。）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（２）芝生席　</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　芝生席にシート・テントを使用して場所をとれます。広さは約４</a:t>
          </a:r>
          <a:r>
            <a:rPr kumimoji="1" lang="en-US" altLang="ja-JP" sz="1400" b="1">
              <a:latin typeface="HG丸ｺﾞｼｯｸM-PRO" panose="020F0600000000000000" pitchFamily="50" charset="-128"/>
              <a:ea typeface="HG丸ｺﾞｼｯｸM-PRO" panose="020F0600000000000000" pitchFamily="50" charset="-128"/>
            </a:rPr>
            <a:t>m×</a:t>
          </a:r>
          <a:r>
            <a:rPr kumimoji="1" lang="ja-JP" altLang="en-US" sz="1400" b="1">
              <a:latin typeface="HG丸ｺﾞｼｯｸM-PRO" panose="020F0600000000000000" pitchFamily="50" charset="-128"/>
              <a:ea typeface="HG丸ｺﾞｼｯｸM-PRO" panose="020F0600000000000000" pitchFamily="50" charset="-128"/>
            </a:rPr>
            <a:t>４ｍです。（場所は抽選等で割り振られます。）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（３）スタンド上のシート・テント席　</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　メインスタンド上部の平面にテント・シートを使用して場所をとれます。広さは約４</a:t>
          </a:r>
          <a:r>
            <a:rPr kumimoji="1" lang="en-US" altLang="ja-JP" sz="1400" b="1">
              <a:latin typeface="HG丸ｺﾞｼｯｸM-PRO" panose="020F0600000000000000" pitchFamily="50" charset="-128"/>
              <a:ea typeface="HG丸ｺﾞｼｯｸM-PRO" panose="020F0600000000000000" pitchFamily="50" charset="-128"/>
            </a:rPr>
            <a:t>m×</a:t>
          </a:r>
          <a:r>
            <a:rPr kumimoji="1" lang="ja-JP" altLang="en-US" sz="1400" b="1">
              <a:latin typeface="HG丸ｺﾞｼｯｸM-PRO" panose="020F0600000000000000" pitchFamily="50" charset="-128"/>
              <a:ea typeface="HG丸ｺﾞｼｯｸM-PRO" panose="020F0600000000000000" pitchFamily="50" charset="-128"/>
            </a:rPr>
            <a:t>４ｍです。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上記以外の場所には場所をとることができません。</a:t>
          </a:r>
          <a:endParaRPr kumimoji="1" lang="en-US" altLang="ja-JP" sz="14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0</xdr:colOff>
      <xdr:row>99</xdr:row>
      <xdr:rowOff>0</xdr:rowOff>
    </xdr:from>
    <xdr:to>
      <xdr:col>25</xdr:col>
      <xdr:colOff>41564</xdr:colOff>
      <xdr:row>118</xdr:row>
      <xdr:rowOff>27710</xdr:rowOff>
    </xdr:to>
    <xdr:sp macro="" textlink="">
      <xdr:nvSpPr>
        <xdr:cNvPr id="10" name="角丸四角形吹き出し 9">
          <a:extLst>
            <a:ext uri="{FF2B5EF4-FFF2-40B4-BE49-F238E27FC236}">
              <a16:creationId xmlns:a16="http://schemas.microsoft.com/office/drawing/2014/main" id="{00000000-0008-0000-0F00-00000A000000}"/>
            </a:ext>
          </a:extLst>
        </xdr:cNvPr>
        <xdr:cNvSpPr/>
      </xdr:nvSpPr>
      <xdr:spPr bwMode="auto">
        <a:xfrm>
          <a:off x="831273" y="25613591"/>
          <a:ext cx="16459200" cy="3318164"/>
        </a:xfrm>
        <a:prstGeom prst="wedgeRoundRectCallout">
          <a:avLst>
            <a:gd name="adj1" fmla="val -23487"/>
            <a:gd name="adj2" fmla="val -70395"/>
            <a:gd name="adj3" fmla="val 16667"/>
          </a:avLst>
        </a:prstGeom>
        <a:solidFill>
          <a:srgbClr val="00B0F0"/>
        </a:solid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予備日・平塚版</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待機場所の希望を、上の１～５の中から１つ選んでください。</a:t>
          </a:r>
          <a:endParaRPr kumimoji="1" lang="en-US" altLang="ja-JP" sz="1400" b="1">
            <a:latin typeface="HG丸ｺﾞｼｯｸM-PRO" panose="020F0600000000000000" pitchFamily="50" charset="-128"/>
            <a:ea typeface="HG丸ｺﾞｼｯｸM-PRO" panose="020F0600000000000000" pitchFamily="50" charset="-128"/>
          </a:endParaRPr>
        </a:p>
        <a:p>
          <a:pPr algn="l"/>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注意点　（１）選択されなかった学校はスタンドを割り振ります。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（２）コンコースとスタンドの両方を使うことはできません。</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（３）メタセコイアの抽選に外れた場合にコンコースを希望することはできません。</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（４）「３」を選択して両方とも抽選に外れた場合は、スタンドになります。</a:t>
          </a:r>
          <a:endParaRPr kumimoji="1" lang="en-US" altLang="ja-JP" sz="1400" b="1">
            <a:latin typeface="HG丸ｺﾞｼｯｸM-PRO" panose="020F0600000000000000" pitchFamily="50" charset="-128"/>
            <a:ea typeface="HG丸ｺﾞｼｯｸM-PRO" panose="020F0600000000000000" pitchFamily="50" charset="-128"/>
          </a:endParaRPr>
        </a:p>
        <a:p>
          <a:pPr algn="l"/>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説明　（１）スタンド　</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　スタンドの椅子席　（シートやテントの使用はできません。場所は抽選等で割り振られます。）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（２）コンコース　</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　スタンド裏のコンコースやスタンド裏１階のピロティ</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にシートを敷いて場所をとれます。広さは約４</a:t>
          </a:r>
          <a:r>
            <a:rPr kumimoji="1" lang="en-US" altLang="ja-JP" sz="1400" b="1">
              <a:latin typeface="HG丸ｺﾞｼｯｸM-PRO" panose="020F0600000000000000" pitchFamily="50" charset="-128"/>
              <a:ea typeface="HG丸ｺﾞｼｯｸM-PRO" panose="020F0600000000000000" pitchFamily="50" charset="-128"/>
            </a:rPr>
            <a:t>m×</a:t>
          </a:r>
          <a:r>
            <a:rPr kumimoji="1" lang="ja-JP" altLang="en-US" sz="1400" b="1">
              <a:latin typeface="HG丸ｺﾞｼｯｸM-PRO" panose="020F0600000000000000" pitchFamily="50" charset="-128"/>
              <a:ea typeface="HG丸ｺﾞｼｯｸM-PRO" panose="020F0600000000000000" pitchFamily="50" charset="-128"/>
            </a:rPr>
            <a:t>４ｍです。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（３）メタセコイア　</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　平塚中等南側の並木道に、テント・シートを使用して場所をとれます。広さは約４</a:t>
          </a:r>
          <a:r>
            <a:rPr kumimoji="1" lang="en-US" altLang="ja-JP" sz="1400" b="1">
              <a:latin typeface="HG丸ｺﾞｼｯｸM-PRO" panose="020F0600000000000000" pitchFamily="50" charset="-128"/>
              <a:ea typeface="HG丸ｺﾞｼｯｸM-PRO" panose="020F0600000000000000" pitchFamily="50" charset="-128"/>
            </a:rPr>
            <a:t>m×</a:t>
          </a:r>
          <a:r>
            <a:rPr kumimoji="1" lang="ja-JP" altLang="en-US" sz="1400" b="1">
              <a:latin typeface="HG丸ｺﾞｼｯｸM-PRO" panose="020F0600000000000000" pitchFamily="50" charset="-128"/>
              <a:ea typeface="HG丸ｺﾞｼｯｸM-PRO" panose="020F0600000000000000" pitchFamily="50" charset="-128"/>
            </a:rPr>
            <a:t>４ｍです。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上記以外の場所には場所をとることができません。</a:t>
          </a:r>
          <a:endParaRPr kumimoji="1" lang="en-US" altLang="ja-JP" sz="1400" b="1">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207818</xdr:colOff>
      <xdr:row>55</xdr:row>
      <xdr:rowOff>51955</xdr:rowOff>
    </xdr:from>
    <xdr:to>
      <xdr:col>20</xdr:col>
      <xdr:colOff>-1</xdr:colOff>
      <xdr:row>75</xdr:row>
      <xdr:rowOff>138546</xdr:rowOff>
    </xdr:to>
    <xdr:sp macro="" textlink="">
      <xdr:nvSpPr>
        <xdr:cNvPr id="2" name="四角形吹き出し 1">
          <a:extLst>
            <a:ext uri="{FF2B5EF4-FFF2-40B4-BE49-F238E27FC236}">
              <a16:creationId xmlns:a16="http://schemas.microsoft.com/office/drawing/2014/main" id="{00000000-0008-0000-1200-000002000000}"/>
            </a:ext>
          </a:extLst>
        </xdr:cNvPr>
        <xdr:cNvSpPr/>
      </xdr:nvSpPr>
      <xdr:spPr bwMode="auto">
        <a:xfrm>
          <a:off x="8763000" y="18357273"/>
          <a:ext cx="3861954" cy="3896591"/>
        </a:xfrm>
        <a:prstGeom prst="wedgeRectCallout">
          <a:avLst>
            <a:gd name="adj1" fmla="val -72401"/>
            <a:gd name="adj2" fmla="val -36961"/>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2800"/>
            <a:t>参加料振込者の照合の為に入力お願いします。プリントアウトされません。振込者名は「学校番号」</a:t>
          </a:r>
          <a:r>
            <a:rPr kumimoji="1" lang="en-US" altLang="ja-JP" sz="2800"/>
            <a:t>+</a:t>
          </a:r>
          <a:r>
            <a:rPr kumimoji="1" lang="ja-JP" altLang="en-US" sz="2800"/>
            <a:t>「振込者名」でお願いしています。</a:t>
          </a:r>
          <a:endParaRPr kumimoji="1" lang="en-US" altLang="ja-JP" sz="2800"/>
        </a:p>
        <a:p>
          <a:pPr algn="l"/>
          <a:endParaRPr kumimoji="1" lang="en-US" altLang="ja-JP" sz="2800"/>
        </a:p>
        <a:p>
          <a:pPr algn="l"/>
          <a:r>
            <a:rPr kumimoji="1" lang="ja-JP" altLang="en-US" sz="2800"/>
            <a:t>例）７７９小原大祐</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294409</xdr:colOff>
      <xdr:row>57</xdr:row>
      <xdr:rowOff>1</xdr:rowOff>
    </xdr:from>
    <xdr:to>
      <xdr:col>20</xdr:col>
      <xdr:colOff>86590</xdr:colOff>
      <xdr:row>79</xdr:row>
      <xdr:rowOff>86592</xdr:rowOff>
    </xdr:to>
    <xdr:sp macro="" textlink="">
      <xdr:nvSpPr>
        <xdr:cNvPr id="2" name="四角形吹き出し 1">
          <a:extLst>
            <a:ext uri="{FF2B5EF4-FFF2-40B4-BE49-F238E27FC236}">
              <a16:creationId xmlns:a16="http://schemas.microsoft.com/office/drawing/2014/main" id="{00000000-0008-0000-1300-000002000000}"/>
            </a:ext>
          </a:extLst>
        </xdr:cNvPr>
        <xdr:cNvSpPr/>
      </xdr:nvSpPr>
      <xdr:spPr bwMode="auto">
        <a:xfrm>
          <a:off x="8849591" y="18998046"/>
          <a:ext cx="3861954" cy="3896591"/>
        </a:xfrm>
        <a:prstGeom prst="wedgeRectCallout">
          <a:avLst>
            <a:gd name="adj1" fmla="val -74643"/>
            <a:gd name="adj2" fmla="val -50294"/>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2800"/>
            <a:t>参加料振込者の照合の為に入力お願いします。プリントアウトされません。振込者名は「学校番号」</a:t>
          </a:r>
          <a:r>
            <a:rPr kumimoji="1" lang="en-US" altLang="ja-JP" sz="2800"/>
            <a:t>+</a:t>
          </a:r>
          <a:r>
            <a:rPr kumimoji="1" lang="ja-JP" altLang="en-US" sz="2800"/>
            <a:t>「振込者名」でお願いしています。</a:t>
          </a:r>
          <a:endParaRPr kumimoji="1" lang="en-US" altLang="ja-JP" sz="2800"/>
        </a:p>
        <a:p>
          <a:pPr algn="l"/>
          <a:endParaRPr kumimoji="1" lang="en-US" altLang="ja-JP" sz="2800"/>
        </a:p>
        <a:p>
          <a:pPr algn="l"/>
          <a:r>
            <a:rPr kumimoji="1" lang="ja-JP" altLang="en-US" sz="2800"/>
            <a:t>例）７７９小原大祐</a:t>
          </a:r>
        </a:p>
      </xdr:txBody>
    </xdr:sp>
    <xdr:clientData/>
  </xdr:twoCellAnchor>
  <xdr:twoCellAnchor>
    <xdr:from>
      <xdr:col>3</xdr:col>
      <xdr:colOff>380999</xdr:colOff>
      <xdr:row>60</xdr:row>
      <xdr:rowOff>1</xdr:rowOff>
    </xdr:from>
    <xdr:to>
      <xdr:col>11</xdr:col>
      <xdr:colOff>225136</xdr:colOff>
      <xdr:row>79</xdr:row>
      <xdr:rowOff>17319</xdr:rowOff>
    </xdr:to>
    <xdr:sp macro="" textlink="">
      <xdr:nvSpPr>
        <xdr:cNvPr id="3" name="四角形吹き出し 2">
          <a:extLst>
            <a:ext uri="{FF2B5EF4-FFF2-40B4-BE49-F238E27FC236}">
              <a16:creationId xmlns:a16="http://schemas.microsoft.com/office/drawing/2014/main" id="{00000000-0008-0000-1300-000003000000}"/>
            </a:ext>
          </a:extLst>
        </xdr:cNvPr>
        <xdr:cNvSpPr/>
      </xdr:nvSpPr>
      <xdr:spPr bwMode="auto">
        <a:xfrm>
          <a:off x="2441863" y="19517592"/>
          <a:ext cx="4814455" cy="3307772"/>
        </a:xfrm>
        <a:prstGeom prst="wedgeRectCallout">
          <a:avLst>
            <a:gd name="adj1" fmla="val 3182"/>
            <a:gd name="adj2" fmla="val -63941"/>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2400"/>
            <a:t>  番号が振られていないチームは</a:t>
          </a:r>
          <a:endParaRPr kumimoji="1" lang="en-US" altLang="ja-JP" sz="2400"/>
        </a:p>
        <a:p>
          <a:pPr algn="l"/>
          <a:r>
            <a:rPr kumimoji="1" lang="ja-JP" altLang="en-US" sz="2400"/>
            <a:t>  ご連絡ください。</a:t>
          </a:r>
        </a:p>
      </xdr:txBody>
    </xdr:sp>
    <xdr:clientData/>
  </xdr:twoCellAnchor>
  <xdr:twoCellAnchor editAs="oneCell">
    <xdr:from>
      <xdr:col>3</xdr:col>
      <xdr:colOff>1073727</xdr:colOff>
      <xdr:row>64</xdr:row>
      <xdr:rowOff>69273</xdr:rowOff>
    </xdr:from>
    <xdr:to>
      <xdr:col>9</xdr:col>
      <xdr:colOff>415635</xdr:colOff>
      <xdr:row>76</xdr:row>
      <xdr:rowOff>156964</xdr:rowOff>
    </xdr:to>
    <xdr:pic>
      <xdr:nvPicPr>
        <xdr:cNvPr id="4" name="図 3">
          <a:extLst>
            <a:ext uri="{FF2B5EF4-FFF2-40B4-BE49-F238E27FC236}">
              <a16:creationId xmlns:a16="http://schemas.microsoft.com/office/drawing/2014/main" id="{00000000-0008-0000-1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34591" y="20279591"/>
          <a:ext cx="3411681" cy="216587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15</xdr:col>
      <xdr:colOff>15875</xdr:colOff>
      <xdr:row>0</xdr:row>
      <xdr:rowOff>174625</xdr:rowOff>
    </xdr:from>
    <xdr:to>
      <xdr:col>17</xdr:col>
      <xdr:colOff>411720</xdr:colOff>
      <xdr:row>5</xdr:row>
      <xdr:rowOff>228228</xdr:rowOff>
    </xdr:to>
    <xdr:sp macro="" textlink="">
      <xdr:nvSpPr>
        <xdr:cNvPr id="2" name="四角形吹き出し 1">
          <a:extLst>
            <a:ext uri="{FF2B5EF4-FFF2-40B4-BE49-F238E27FC236}">
              <a16:creationId xmlns:a16="http://schemas.microsoft.com/office/drawing/2014/main" id="{00000000-0008-0000-1400-000002000000}"/>
            </a:ext>
          </a:extLst>
        </xdr:cNvPr>
        <xdr:cNvSpPr/>
      </xdr:nvSpPr>
      <xdr:spPr bwMode="auto">
        <a:xfrm>
          <a:off x="11598275" y="174625"/>
          <a:ext cx="2561195" cy="1698253"/>
        </a:xfrm>
        <a:prstGeom prst="wedgeRectCallout">
          <a:avLst>
            <a:gd name="adj1" fmla="val -54492"/>
            <a:gd name="adj2" fmla="val 43234"/>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ja-JP" sz="1800">
              <a:solidFill>
                <a:schemeClr val="dk1"/>
              </a:solidFill>
              <a:effectLst/>
              <a:latin typeface="+mn-lt"/>
              <a:ea typeface="+mn-ea"/>
              <a:cs typeface="+mn-cs"/>
            </a:rPr>
            <a:t>申込</a:t>
          </a:r>
          <a:r>
            <a:rPr kumimoji="1" lang="ja-JP" altLang="en-US" sz="1800">
              <a:solidFill>
                <a:schemeClr val="dk1"/>
              </a:solidFill>
              <a:effectLst/>
              <a:latin typeface="+mn-lt"/>
              <a:ea typeface="+mn-ea"/>
              <a:cs typeface="+mn-cs"/>
            </a:rPr>
            <a:t>詳細</a:t>
          </a:r>
          <a:r>
            <a:rPr kumimoji="1" lang="ja-JP" altLang="ja-JP" sz="1800">
              <a:solidFill>
                <a:schemeClr val="dk1"/>
              </a:solidFill>
              <a:effectLst/>
              <a:latin typeface="+mn-lt"/>
              <a:ea typeface="+mn-ea"/>
              <a:cs typeface="+mn-cs"/>
            </a:rPr>
            <a:t>は</a:t>
          </a:r>
          <a:endParaRPr kumimoji="1" lang="en-US" altLang="ja-JP" sz="1800">
            <a:solidFill>
              <a:schemeClr val="dk1"/>
            </a:solidFill>
            <a:effectLst/>
            <a:latin typeface="+mn-lt"/>
            <a:ea typeface="+mn-ea"/>
            <a:cs typeface="+mn-cs"/>
          </a:endParaRPr>
        </a:p>
        <a:p>
          <a:pPr algn="ctr"/>
          <a:r>
            <a:rPr kumimoji="1" lang="ja-JP" altLang="ja-JP" sz="1800">
              <a:solidFill>
                <a:schemeClr val="dk1"/>
              </a:solidFill>
              <a:effectLst/>
              <a:latin typeface="+mn-lt"/>
              <a:ea typeface="+mn-ea"/>
              <a:cs typeface="+mn-cs"/>
            </a:rPr>
            <a:t>合宿要項等を</a:t>
          </a:r>
          <a:endParaRPr lang="ja-JP" altLang="ja-JP" sz="1800">
            <a:effectLst/>
          </a:endParaRPr>
        </a:p>
        <a:p>
          <a:pPr algn="ctr"/>
          <a:r>
            <a:rPr kumimoji="1" lang="ja-JP" altLang="ja-JP" sz="1800">
              <a:solidFill>
                <a:schemeClr val="dk1"/>
              </a:solidFill>
              <a:effectLst/>
              <a:latin typeface="+mn-lt"/>
              <a:ea typeface="+mn-ea"/>
              <a:cs typeface="+mn-cs"/>
            </a:rPr>
            <a:t>ご確認ください。</a:t>
          </a:r>
          <a:endParaRPr lang="ja-JP" altLang="ja-JP" sz="1800">
            <a:effectLst/>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15</xdr:col>
      <xdr:colOff>15875</xdr:colOff>
      <xdr:row>0</xdr:row>
      <xdr:rowOff>174625</xdr:rowOff>
    </xdr:from>
    <xdr:to>
      <xdr:col>17</xdr:col>
      <xdr:colOff>411720</xdr:colOff>
      <xdr:row>5</xdr:row>
      <xdr:rowOff>228228</xdr:rowOff>
    </xdr:to>
    <xdr:sp macro="" textlink="">
      <xdr:nvSpPr>
        <xdr:cNvPr id="2" name="四角形吹き出し 1">
          <a:extLst>
            <a:ext uri="{FF2B5EF4-FFF2-40B4-BE49-F238E27FC236}">
              <a16:creationId xmlns:a16="http://schemas.microsoft.com/office/drawing/2014/main" id="{00000000-0008-0000-1500-000002000000}"/>
            </a:ext>
          </a:extLst>
        </xdr:cNvPr>
        <xdr:cNvSpPr/>
      </xdr:nvSpPr>
      <xdr:spPr bwMode="auto">
        <a:xfrm>
          <a:off x="12865100" y="174625"/>
          <a:ext cx="2758045" cy="1691903"/>
        </a:xfrm>
        <a:prstGeom prst="wedgeRectCallout">
          <a:avLst>
            <a:gd name="adj1" fmla="val -54492"/>
            <a:gd name="adj2" fmla="val 43234"/>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ja-JP" sz="1800">
              <a:solidFill>
                <a:schemeClr val="dk1"/>
              </a:solidFill>
              <a:effectLst/>
              <a:latin typeface="+mn-lt"/>
              <a:ea typeface="+mn-ea"/>
              <a:cs typeface="+mn-cs"/>
            </a:rPr>
            <a:t>申込</a:t>
          </a:r>
          <a:r>
            <a:rPr kumimoji="1" lang="ja-JP" altLang="en-US" sz="1800">
              <a:solidFill>
                <a:schemeClr val="dk1"/>
              </a:solidFill>
              <a:effectLst/>
              <a:latin typeface="+mn-lt"/>
              <a:ea typeface="+mn-ea"/>
              <a:cs typeface="+mn-cs"/>
            </a:rPr>
            <a:t>詳細</a:t>
          </a:r>
          <a:r>
            <a:rPr kumimoji="1" lang="ja-JP" altLang="ja-JP" sz="1800">
              <a:solidFill>
                <a:schemeClr val="dk1"/>
              </a:solidFill>
              <a:effectLst/>
              <a:latin typeface="+mn-lt"/>
              <a:ea typeface="+mn-ea"/>
              <a:cs typeface="+mn-cs"/>
            </a:rPr>
            <a:t>は</a:t>
          </a:r>
          <a:endParaRPr kumimoji="1" lang="en-US" altLang="ja-JP" sz="1800">
            <a:solidFill>
              <a:schemeClr val="dk1"/>
            </a:solidFill>
            <a:effectLst/>
            <a:latin typeface="+mn-lt"/>
            <a:ea typeface="+mn-ea"/>
            <a:cs typeface="+mn-cs"/>
          </a:endParaRPr>
        </a:p>
        <a:p>
          <a:pPr algn="ctr"/>
          <a:r>
            <a:rPr kumimoji="1" lang="ja-JP" altLang="ja-JP" sz="1800">
              <a:solidFill>
                <a:schemeClr val="dk1"/>
              </a:solidFill>
              <a:effectLst/>
              <a:latin typeface="+mn-lt"/>
              <a:ea typeface="+mn-ea"/>
              <a:cs typeface="+mn-cs"/>
            </a:rPr>
            <a:t>合宿</a:t>
          </a:r>
          <a:r>
            <a:rPr kumimoji="1" lang="ja-JP" altLang="en-US" sz="1800">
              <a:solidFill>
                <a:schemeClr val="dk1"/>
              </a:solidFill>
              <a:effectLst/>
              <a:latin typeface="+mn-lt"/>
              <a:ea typeface="+mn-ea"/>
              <a:cs typeface="+mn-cs"/>
            </a:rPr>
            <a:t>・練習会</a:t>
          </a:r>
          <a:r>
            <a:rPr kumimoji="1" lang="ja-JP" altLang="ja-JP" sz="1800">
              <a:solidFill>
                <a:schemeClr val="dk1"/>
              </a:solidFill>
              <a:effectLst/>
              <a:latin typeface="+mn-lt"/>
              <a:ea typeface="+mn-ea"/>
              <a:cs typeface="+mn-cs"/>
            </a:rPr>
            <a:t>要項等を</a:t>
          </a:r>
          <a:endParaRPr lang="ja-JP" altLang="ja-JP" sz="1800">
            <a:effectLst/>
          </a:endParaRPr>
        </a:p>
        <a:p>
          <a:pPr algn="ctr"/>
          <a:r>
            <a:rPr kumimoji="1" lang="ja-JP" altLang="ja-JP" sz="1800">
              <a:solidFill>
                <a:schemeClr val="dk1"/>
              </a:solidFill>
              <a:effectLst/>
              <a:latin typeface="+mn-lt"/>
              <a:ea typeface="+mn-ea"/>
              <a:cs typeface="+mn-cs"/>
            </a:rPr>
            <a:t>ご確認ください。</a:t>
          </a:r>
          <a:endParaRPr lang="ja-JP" altLang="ja-JP" sz="1800">
            <a:effectLst/>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15</xdr:col>
      <xdr:colOff>15875</xdr:colOff>
      <xdr:row>0</xdr:row>
      <xdr:rowOff>174625</xdr:rowOff>
    </xdr:from>
    <xdr:to>
      <xdr:col>17</xdr:col>
      <xdr:colOff>411720</xdr:colOff>
      <xdr:row>5</xdr:row>
      <xdr:rowOff>228228</xdr:rowOff>
    </xdr:to>
    <xdr:sp macro="" textlink="">
      <xdr:nvSpPr>
        <xdr:cNvPr id="2" name="四角形吹き出し 1">
          <a:extLst>
            <a:ext uri="{FF2B5EF4-FFF2-40B4-BE49-F238E27FC236}">
              <a16:creationId xmlns:a16="http://schemas.microsoft.com/office/drawing/2014/main" id="{00000000-0008-0000-1600-000002000000}"/>
            </a:ext>
          </a:extLst>
        </xdr:cNvPr>
        <xdr:cNvSpPr/>
      </xdr:nvSpPr>
      <xdr:spPr bwMode="auto">
        <a:xfrm>
          <a:off x="12865100" y="174625"/>
          <a:ext cx="2758045" cy="1691903"/>
        </a:xfrm>
        <a:prstGeom prst="wedgeRectCallout">
          <a:avLst>
            <a:gd name="adj1" fmla="val -54492"/>
            <a:gd name="adj2" fmla="val 43234"/>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ja-JP" sz="1800">
              <a:solidFill>
                <a:schemeClr val="dk1"/>
              </a:solidFill>
              <a:effectLst/>
              <a:latin typeface="+mn-lt"/>
              <a:ea typeface="+mn-ea"/>
              <a:cs typeface="+mn-cs"/>
            </a:rPr>
            <a:t>申込</a:t>
          </a:r>
          <a:r>
            <a:rPr kumimoji="1" lang="ja-JP" altLang="en-US" sz="1800">
              <a:solidFill>
                <a:schemeClr val="dk1"/>
              </a:solidFill>
              <a:effectLst/>
              <a:latin typeface="+mn-lt"/>
              <a:ea typeface="+mn-ea"/>
              <a:cs typeface="+mn-cs"/>
            </a:rPr>
            <a:t>詳細</a:t>
          </a:r>
          <a:r>
            <a:rPr kumimoji="1" lang="ja-JP" altLang="ja-JP" sz="1800">
              <a:solidFill>
                <a:schemeClr val="dk1"/>
              </a:solidFill>
              <a:effectLst/>
              <a:latin typeface="+mn-lt"/>
              <a:ea typeface="+mn-ea"/>
              <a:cs typeface="+mn-cs"/>
            </a:rPr>
            <a:t>は</a:t>
          </a:r>
          <a:endParaRPr kumimoji="1" lang="en-US" altLang="ja-JP" sz="1800">
            <a:solidFill>
              <a:schemeClr val="dk1"/>
            </a:solidFill>
            <a:effectLst/>
            <a:latin typeface="+mn-lt"/>
            <a:ea typeface="+mn-ea"/>
            <a:cs typeface="+mn-cs"/>
          </a:endParaRPr>
        </a:p>
        <a:p>
          <a:pPr algn="ctr"/>
          <a:r>
            <a:rPr kumimoji="1" lang="ja-JP" altLang="en-US" sz="1800">
              <a:solidFill>
                <a:schemeClr val="dk1"/>
              </a:solidFill>
              <a:effectLst/>
              <a:latin typeface="+mn-lt"/>
              <a:ea typeface="+mn-ea"/>
              <a:cs typeface="+mn-cs"/>
            </a:rPr>
            <a:t>練習会</a:t>
          </a:r>
          <a:r>
            <a:rPr kumimoji="1" lang="ja-JP" altLang="ja-JP" sz="1800">
              <a:solidFill>
                <a:schemeClr val="dk1"/>
              </a:solidFill>
              <a:effectLst/>
              <a:latin typeface="+mn-lt"/>
              <a:ea typeface="+mn-ea"/>
              <a:cs typeface="+mn-cs"/>
            </a:rPr>
            <a:t>要項等を</a:t>
          </a:r>
          <a:endParaRPr lang="ja-JP" altLang="ja-JP" sz="1800">
            <a:effectLst/>
          </a:endParaRPr>
        </a:p>
        <a:p>
          <a:pPr algn="ctr"/>
          <a:r>
            <a:rPr kumimoji="1" lang="ja-JP" altLang="ja-JP" sz="1800">
              <a:solidFill>
                <a:schemeClr val="dk1"/>
              </a:solidFill>
              <a:effectLst/>
              <a:latin typeface="+mn-lt"/>
              <a:ea typeface="+mn-ea"/>
              <a:cs typeface="+mn-cs"/>
            </a:rPr>
            <a:t>ご確認ください。</a:t>
          </a:r>
          <a:endParaRPr lang="ja-JP" altLang="ja-JP" sz="1800">
            <a:effectLst/>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15</xdr:col>
      <xdr:colOff>15875</xdr:colOff>
      <xdr:row>0</xdr:row>
      <xdr:rowOff>174625</xdr:rowOff>
    </xdr:from>
    <xdr:to>
      <xdr:col>17</xdr:col>
      <xdr:colOff>411720</xdr:colOff>
      <xdr:row>5</xdr:row>
      <xdr:rowOff>228228</xdr:rowOff>
    </xdr:to>
    <xdr:sp macro="" textlink="">
      <xdr:nvSpPr>
        <xdr:cNvPr id="2" name="四角形吹き出し 1">
          <a:extLst>
            <a:ext uri="{FF2B5EF4-FFF2-40B4-BE49-F238E27FC236}">
              <a16:creationId xmlns:a16="http://schemas.microsoft.com/office/drawing/2014/main" id="{00000000-0008-0000-1700-000002000000}"/>
            </a:ext>
          </a:extLst>
        </xdr:cNvPr>
        <xdr:cNvSpPr/>
      </xdr:nvSpPr>
      <xdr:spPr bwMode="auto">
        <a:xfrm>
          <a:off x="12865100" y="174625"/>
          <a:ext cx="2758045" cy="1691903"/>
        </a:xfrm>
        <a:prstGeom prst="wedgeRectCallout">
          <a:avLst>
            <a:gd name="adj1" fmla="val -54492"/>
            <a:gd name="adj2" fmla="val 43234"/>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ja-JP" sz="1800">
              <a:solidFill>
                <a:schemeClr val="dk1"/>
              </a:solidFill>
              <a:effectLst/>
              <a:latin typeface="+mn-lt"/>
              <a:ea typeface="+mn-ea"/>
              <a:cs typeface="+mn-cs"/>
            </a:rPr>
            <a:t>申込</a:t>
          </a:r>
          <a:r>
            <a:rPr kumimoji="1" lang="ja-JP" altLang="en-US" sz="1800">
              <a:solidFill>
                <a:schemeClr val="dk1"/>
              </a:solidFill>
              <a:effectLst/>
              <a:latin typeface="+mn-lt"/>
              <a:ea typeface="+mn-ea"/>
              <a:cs typeface="+mn-cs"/>
            </a:rPr>
            <a:t>詳細</a:t>
          </a:r>
          <a:r>
            <a:rPr kumimoji="1" lang="ja-JP" altLang="ja-JP" sz="1800">
              <a:solidFill>
                <a:schemeClr val="dk1"/>
              </a:solidFill>
              <a:effectLst/>
              <a:latin typeface="+mn-lt"/>
              <a:ea typeface="+mn-ea"/>
              <a:cs typeface="+mn-cs"/>
            </a:rPr>
            <a:t>は</a:t>
          </a:r>
          <a:endParaRPr kumimoji="1" lang="en-US" altLang="ja-JP" sz="1800">
            <a:solidFill>
              <a:schemeClr val="dk1"/>
            </a:solidFill>
            <a:effectLst/>
            <a:latin typeface="+mn-lt"/>
            <a:ea typeface="+mn-ea"/>
            <a:cs typeface="+mn-cs"/>
          </a:endParaRPr>
        </a:p>
        <a:p>
          <a:pPr algn="ctr"/>
          <a:r>
            <a:rPr kumimoji="1" lang="ja-JP" altLang="en-US" sz="1800">
              <a:solidFill>
                <a:schemeClr val="dk1"/>
              </a:solidFill>
              <a:effectLst/>
              <a:latin typeface="+mn-lt"/>
              <a:ea typeface="+mn-ea"/>
              <a:cs typeface="+mn-cs"/>
            </a:rPr>
            <a:t>練習会</a:t>
          </a:r>
          <a:r>
            <a:rPr kumimoji="1" lang="ja-JP" altLang="ja-JP" sz="1800">
              <a:solidFill>
                <a:schemeClr val="dk1"/>
              </a:solidFill>
              <a:effectLst/>
              <a:latin typeface="+mn-lt"/>
              <a:ea typeface="+mn-ea"/>
              <a:cs typeface="+mn-cs"/>
            </a:rPr>
            <a:t>要項等を</a:t>
          </a:r>
          <a:endParaRPr lang="ja-JP" altLang="ja-JP" sz="1800">
            <a:effectLst/>
          </a:endParaRPr>
        </a:p>
        <a:p>
          <a:pPr algn="ctr"/>
          <a:r>
            <a:rPr kumimoji="1" lang="ja-JP" altLang="ja-JP" sz="1800">
              <a:solidFill>
                <a:schemeClr val="dk1"/>
              </a:solidFill>
              <a:effectLst/>
              <a:latin typeface="+mn-lt"/>
              <a:ea typeface="+mn-ea"/>
              <a:cs typeface="+mn-cs"/>
            </a:rPr>
            <a:t>ご確認ください。</a:t>
          </a:r>
          <a:endParaRPr lang="ja-JP" altLang="ja-JP" sz="1800">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15</xdr:col>
      <xdr:colOff>15875</xdr:colOff>
      <xdr:row>0</xdr:row>
      <xdr:rowOff>174625</xdr:rowOff>
    </xdr:from>
    <xdr:to>
      <xdr:col>17</xdr:col>
      <xdr:colOff>411720</xdr:colOff>
      <xdr:row>5</xdr:row>
      <xdr:rowOff>228228</xdr:rowOff>
    </xdr:to>
    <xdr:sp macro="" textlink="">
      <xdr:nvSpPr>
        <xdr:cNvPr id="2" name="四角形吹き出し 1">
          <a:extLst>
            <a:ext uri="{FF2B5EF4-FFF2-40B4-BE49-F238E27FC236}">
              <a16:creationId xmlns:a16="http://schemas.microsoft.com/office/drawing/2014/main" id="{00000000-0008-0000-1800-000002000000}"/>
            </a:ext>
          </a:extLst>
        </xdr:cNvPr>
        <xdr:cNvSpPr/>
      </xdr:nvSpPr>
      <xdr:spPr bwMode="auto">
        <a:xfrm>
          <a:off x="12865100" y="174625"/>
          <a:ext cx="2758045" cy="1691903"/>
        </a:xfrm>
        <a:prstGeom prst="wedgeRectCallout">
          <a:avLst>
            <a:gd name="adj1" fmla="val -54492"/>
            <a:gd name="adj2" fmla="val 43234"/>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ja-JP" sz="1800">
              <a:solidFill>
                <a:schemeClr val="dk1"/>
              </a:solidFill>
              <a:effectLst/>
              <a:latin typeface="+mn-lt"/>
              <a:ea typeface="+mn-ea"/>
              <a:cs typeface="+mn-cs"/>
            </a:rPr>
            <a:t>申込</a:t>
          </a:r>
          <a:r>
            <a:rPr kumimoji="1" lang="ja-JP" altLang="en-US" sz="1800">
              <a:solidFill>
                <a:schemeClr val="dk1"/>
              </a:solidFill>
              <a:effectLst/>
              <a:latin typeface="+mn-lt"/>
              <a:ea typeface="+mn-ea"/>
              <a:cs typeface="+mn-cs"/>
            </a:rPr>
            <a:t>詳細</a:t>
          </a:r>
          <a:r>
            <a:rPr kumimoji="1" lang="ja-JP" altLang="ja-JP" sz="1800">
              <a:solidFill>
                <a:schemeClr val="dk1"/>
              </a:solidFill>
              <a:effectLst/>
              <a:latin typeface="+mn-lt"/>
              <a:ea typeface="+mn-ea"/>
              <a:cs typeface="+mn-cs"/>
            </a:rPr>
            <a:t>は</a:t>
          </a:r>
          <a:endParaRPr kumimoji="1" lang="en-US" altLang="ja-JP" sz="1800">
            <a:solidFill>
              <a:schemeClr val="dk1"/>
            </a:solidFill>
            <a:effectLst/>
            <a:latin typeface="+mn-lt"/>
            <a:ea typeface="+mn-ea"/>
            <a:cs typeface="+mn-cs"/>
          </a:endParaRPr>
        </a:p>
        <a:p>
          <a:pPr algn="ctr"/>
          <a:r>
            <a:rPr kumimoji="1" lang="ja-JP" altLang="en-US" sz="1800">
              <a:solidFill>
                <a:schemeClr val="dk1"/>
              </a:solidFill>
              <a:effectLst/>
              <a:latin typeface="+mn-lt"/>
              <a:ea typeface="+mn-ea"/>
              <a:cs typeface="+mn-cs"/>
            </a:rPr>
            <a:t>練習会</a:t>
          </a:r>
          <a:r>
            <a:rPr kumimoji="1" lang="ja-JP" altLang="ja-JP" sz="1800">
              <a:solidFill>
                <a:schemeClr val="dk1"/>
              </a:solidFill>
              <a:effectLst/>
              <a:latin typeface="+mn-lt"/>
              <a:ea typeface="+mn-ea"/>
              <a:cs typeface="+mn-cs"/>
            </a:rPr>
            <a:t>要項等を</a:t>
          </a:r>
          <a:endParaRPr lang="ja-JP" altLang="ja-JP" sz="1800">
            <a:effectLst/>
          </a:endParaRPr>
        </a:p>
        <a:p>
          <a:pPr algn="ctr"/>
          <a:r>
            <a:rPr kumimoji="1" lang="ja-JP" altLang="ja-JP" sz="1800">
              <a:solidFill>
                <a:schemeClr val="dk1"/>
              </a:solidFill>
              <a:effectLst/>
              <a:latin typeface="+mn-lt"/>
              <a:ea typeface="+mn-ea"/>
              <a:cs typeface="+mn-cs"/>
            </a:rPr>
            <a:t>ご確認ください。</a:t>
          </a:r>
          <a:endParaRPr lang="ja-JP" altLang="ja-JP" sz="1800">
            <a:effectLst/>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23</xdr:col>
      <xdr:colOff>409575</xdr:colOff>
      <xdr:row>0</xdr:row>
      <xdr:rowOff>47625</xdr:rowOff>
    </xdr:from>
    <xdr:to>
      <xdr:col>26</xdr:col>
      <xdr:colOff>38100</xdr:colOff>
      <xdr:row>1</xdr:row>
      <xdr:rowOff>342900</xdr:rowOff>
    </xdr:to>
    <xdr:sp macro="" textlink="">
      <xdr:nvSpPr>
        <xdr:cNvPr id="2" name="AutoShape 8">
          <a:extLst>
            <a:ext uri="{FF2B5EF4-FFF2-40B4-BE49-F238E27FC236}">
              <a16:creationId xmlns:a16="http://schemas.microsoft.com/office/drawing/2014/main" id="{00000000-0008-0000-1A00-000002000000}"/>
            </a:ext>
          </a:extLst>
        </xdr:cNvPr>
        <xdr:cNvSpPr>
          <a:spLocks noChangeArrowheads="1"/>
        </xdr:cNvSpPr>
      </xdr:nvSpPr>
      <xdr:spPr bwMode="auto">
        <a:xfrm>
          <a:off x="6143625" y="47625"/>
          <a:ext cx="2400300" cy="619125"/>
        </a:xfrm>
        <a:prstGeom prst="wedgeRoundRectCallout">
          <a:avLst>
            <a:gd name="adj1" fmla="val -63889"/>
            <a:gd name="adj2" fmla="val 18000"/>
            <a:gd name="adj3" fmla="val 16667"/>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県大会で使用する</a:t>
          </a:r>
        </a:p>
        <a:p>
          <a:pPr algn="l" rtl="0">
            <a:defRPr sz="1000"/>
          </a:pPr>
          <a:r>
            <a:rPr lang="ja-JP" altLang="en-US" sz="1100" b="0" i="0" u="none" strike="noStrike" baseline="0">
              <a:solidFill>
                <a:srgbClr val="000000"/>
              </a:solidFill>
              <a:latin typeface="ＭＳ Ｐゴシック"/>
              <a:ea typeface="ＭＳ Ｐゴシック"/>
            </a:rPr>
            <a:t>ﾅﾝﾊﾞｰｶｰﾄﾞを入力する！</a:t>
          </a:r>
        </a:p>
      </xdr:txBody>
    </xdr:sp>
    <xdr:clientData/>
  </xdr:twoCellAnchor>
  <xdr:twoCellAnchor>
    <xdr:from>
      <xdr:col>0</xdr:col>
      <xdr:colOff>19050</xdr:colOff>
      <xdr:row>0</xdr:row>
      <xdr:rowOff>28577</xdr:rowOff>
    </xdr:from>
    <xdr:to>
      <xdr:col>11</xdr:col>
      <xdr:colOff>76199</xdr:colOff>
      <xdr:row>0</xdr:row>
      <xdr:rowOff>266700</xdr:rowOff>
    </xdr:to>
    <xdr:sp macro="" textlink="">
      <xdr:nvSpPr>
        <xdr:cNvPr id="3" name="AutoShape 8">
          <a:extLst>
            <a:ext uri="{FF2B5EF4-FFF2-40B4-BE49-F238E27FC236}">
              <a16:creationId xmlns:a16="http://schemas.microsoft.com/office/drawing/2014/main" id="{00000000-0008-0000-1A00-000003000000}"/>
            </a:ext>
          </a:extLst>
        </xdr:cNvPr>
        <xdr:cNvSpPr>
          <a:spLocks noChangeArrowheads="1"/>
        </xdr:cNvSpPr>
      </xdr:nvSpPr>
      <xdr:spPr bwMode="auto">
        <a:xfrm>
          <a:off x="19050" y="28577"/>
          <a:ext cx="1866899" cy="238123"/>
        </a:xfrm>
        <a:prstGeom prst="wedgeRoundRectCallout">
          <a:avLst>
            <a:gd name="adj1" fmla="val 62717"/>
            <a:gd name="adj2" fmla="val 56316"/>
            <a:gd name="adj3" fmla="val 16667"/>
          </a:avLst>
        </a:prstGeom>
        <a:solidFill>
          <a:schemeClr val="accent6">
            <a:lumMod val="40000"/>
            <a:lumOff val="60000"/>
          </a:schemeClr>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フリガナ必ず入れてください！</a:t>
          </a:r>
        </a:p>
      </xdr:txBody>
    </xdr:sp>
    <xdr:clientData/>
  </xdr:twoCellAnchor>
  <xdr:twoCellAnchor>
    <xdr:from>
      <xdr:col>11</xdr:col>
      <xdr:colOff>304800</xdr:colOff>
      <xdr:row>0</xdr:row>
      <xdr:rowOff>19051</xdr:rowOff>
    </xdr:from>
    <xdr:to>
      <xdr:col>15</xdr:col>
      <xdr:colOff>266700</xdr:colOff>
      <xdr:row>0</xdr:row>
      <xdr:rowOff>257175</xdr:rowOff>
    </xdr:to>
    <xdr:sp macro="" textlink="">
      <xdr:nvSpPr>
        <xdr:cNvPr id="4" name="AutoShape 8">
          <a:extLst>
            <a:ext uri="{FF2B5EF4-FFF2-40B4-BE49-F238E27FC236}">
              <a16:creationId xmlns:a16="http://schemas.microsoft.com/office/drawing/2014/main" id="{00000000-0008-0000-1A00-000004000000}"/>
            </a:ext>
          </a:extLst>
        </xdr:cNvPr>
        <xdr:cNvSpPr>
          <a:spLocks noChangeArrowheads="1"/>
        </xdr:cNvSpPr>
      </xdr:nvSpPr>
      <xdr:spPr bwMode="auto">
        <a:xfrm>
          <a:off x="2114550" y="19051"/>
          <a:ext cx="2152650" cy="238124"/>
        </a:xfrm>
        <a:prstGeom prst="wedgeRoundRectCallout">
          <a:avLst>
            <a:gd name="adj1" fmla="val 66360"/>
            <a:gd name="adj2" fmla="val 56316"/>
            <a:gd name="adj3" fmla="val 16667"/>
          </a:avLst>
        </a:prstGeom>
        <a:solidFill>
          <a:schemeClr val="accent5">
            <a:lumMod val="40000"/>
            <a:lumOff val="60000"/>
          </a:schemeClr>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登録者は入力してください！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111125</xdr:colOff>
      <xdr:row>38</xdr:row>
      <xdr:rowOff>127000</xdr:rowOff>
    </xdr:from>
    <xdr:to>
      <xdr:col>11</xdr:col>
      <xdr:colOff>133350</xdr:colOff>
      <xdr:row>53</xdr:row>
      <xdr:rowOff>107950</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1625" y="8572500"/>
          <a:ext cx="6848475" cy="3314700"/>
        </a:xfrm>
        <a:prstGeom prst="rect">
          <a:avLst/>
        </a:prstGeom>
      </xdr:spPr>
    </xdr:pic>
    <xdr:clientData/>
  </xdr:twoCellAnchor>
  <xdr:twoCellAnchor editAs="oneCell">
    <xdr:from>
      <xdr:col>14</xdr:col>
      <xdr:colOff>47625</xdr:colOff>
      <xdr:row>26</xdr:row>
      <xdr:rowOff>127000</xdr:rowOff>
    </xdr:from>
    <xdr:to>
      <xdr:col>24</xdr:col>
      <xdr:colOff>612775</xdr:colOff>
      <xdr:row>34</xdr:row>
      <xdr:rowOff>139700</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28000" y="5905500"/>
          <a:ext cx="7391400" cy="1790700"/>
        </a:xfrm>
        <a:prstGeom prst="rect">
          <a:avLst/>
        </a:prstGeom>
      </xdr:spPr>
    </xdr:pic>
    <xdr:clientData/>
  </xdr:twoCellAnchor>
  <xdr:twoCellAnchor editAs="oneCell">
    <xdr:from>
      <xdr:col>14</xdr:col>
      <xdr:colOff>47625</xdr:colOff>
      <xdr:row>38</xdr:row>
      <xdr:rowOff>158750</xdr:rowOff>
    </xdr:from>
    <xdr:to>
      <xdr:col>24</xdr:col>
      <xdr:colOff>622300</xdr:colOff>
      <xdr:row>42</xdr:row>
      <xdr:rowOff>107950</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28000" y="8604250"/>
          <a:ext cx="7400925" cy="838200"/>
        </a:xfrm>
        <a:prstGeom prst="rect">
          <a:avLst/>
        </a:prstGeom>
      </xdr:spPr>
    </xdr:pic>
    <xdr:clientData/>
  </xdr:twoCellAnchor>
  <xdr:twoCellAnchor editAs="oneCell">
    <xdr:from>
      <xdr:col>14</xdr:col>
      <xdr:colOff>31750</xdr:colOff>
      <xdr:row>43</xdr:row>
      <xdr:rowOff>111125</xdr:rowOff>
    </xdr:from>
    <xdr:to>
      <xdr:col>24</xdr:col>
      <xdr:colOff>606425</xdr:colOff>
      <xdr:row>49</xdr:row>
      <xdr:rowOff>149225</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112125" y="9667875"/>
          <a:ext cx="7400925" cy="1371600"/>
        </a:xfrm>
        <a:prstGeom prst="rect">
          <a:avLst/>
        </a:prstGeom>
      </xdr:spPr>
    </xdr:pic>
    <xdr:clientData/>
  </xdr:twoCellAnchor>
  <xdr:twoCellAnchor>
    <xdr:from>
      <xdr:col>7</xdr:col>
      <xdr:colOff>17781</xdr:colOff>
      <xdr:row>39</xdr:row>
      <xdr:rowOff>174625</xdr:rowOff>
    </xdr:from>
    <xdr:to>
      <xdr:col>7</xdr:col>
      <xdr:colOff>396875</xdr:colOff>
      <xdr:row>52</xdr:row>
      <xdr:rowOff>158750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4304031" y="8842375"/>
          <a:ext cx="379094" cy="2873375"/>
        </a:xfrm>
        <a:prstGeom prst="rect">
          <a:avLst/>
        </a:prstGeom>
        <a:blipFill>
          <a:blip xmlns:r="http://schemas.openxmlformats.org/officeDocument/2006/relationships" r:embed="rId5"/>
          <a:tile tx="0" ty="0" sx="100000" sy="100000" flip="none" algn="tl"/>
        </a:blip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9526</xdr:colOff>
      <xdr:row>0</xdr:row>
      <xdr:rowOff>57150</xdr:rowOff>
    </xdr:from>
    <xdr:to>
      <xdr:col>16</xdr:col>
      <xdr:colOff>390526</xdr:colOff>
      <xdr:row>1</xdr:row>
      <xdr:rowOff>152400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bwMode="auto">
        <a:xfrm>
          <a:off x="8010526" y="57150"/>
          <a:ext cx="1562100" cy="285750"/>
        </a:xfrm>
        <a:prstGeom prst="wedgeRoundRectCallout">
          <a:avLst>
            <a:gd name="adj1" fmla="val -58225"/>
            <a:gd name="adj2" fmla="val -10577"/>
            <a:gd name="adj3" fmla="val 16667"/>
          </a:avLst>
        </a:prstGeom>
        <a:solidFill>
          <a:srgbClr val="FFC000"/>
        </a:solid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latin typeface="HGPｺﾞｼｯｸM" panose="020B0600000000000000" pitchFamily="50" charset="-128"/>
              <a:ea typeface="HGPｺﾞｼｯｸM" panose="020B0600000000000000" pitchFamily="50" charset="-128"/>
            </a:rPr>
            <a:t> 最初に入力してください。</a:t>
          </a:r>
          <a:endParaRPr kumimoji="1" lang="en-US" altLang="ja-JP" sz="1400">
            <a:latin typeface="HGPｺﾞｼｯｸM" panose="020B0600000000000000" pitchFamily="50" charset="-128"/>
            <a:ea typeface="HGPｺﾞｼｯｸM" panose="020B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17319</xdr:colOff>
      <xdr:row>1</xdr:row>
      <xdr:rowOff>0</xdr:rowOff>
    </xdr:from>
    <xdr:to>
      <xdr:col>25</xdr:col>
      <xdr:colOff>518309</xdr:colOff>
      <xdr:row>6</xdr:row>
      <xdr:rowOff>59376</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bwMode="auto">
        <a:xfrm>
          <a:off x="12694228" y="381000"/>
          <a:ext cx="3687536" cy="1877785"/>
        </a:xfrm>
        <a:prstGeom prst="roundRect">
          <a:avLst>
            <a:gd name="adj" fmla="val 9148"/>
          </a:avLst>
        </a:prstGeom>
        <a:solidFill>
          <a:srgbClr val="FFC000"/>
        </a:solidFill>
        <a:ln w="381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HGSｺﾞｼｯｸM" panose="020B0600000000000000" pitchFamily="50" charset="-128"/>
              <a:ea typeface="HGSｺﾞｼｯｸM" panose="020B0600000000000000" pitchFamily="50" charset="-128"/>
            </a:rPr>
            <a:t>リレーの大会ナンバーカードは、</a:t>
          </a:r>
          <a:endParaRPr kumimoji="1" lang="en-US" altLang="ja-JP" sz="1600">
            <a:latin typeface="HGSｺﾞｼｯｸM" panose="020B0600000000000000" pitchFamily="50" charset="-128"/>
            <a:ea typeface="HGSｺﾞｼｯｸM" panose="020B0600000000000000" pitchFamily="50" charset="-128"/>
          </a:endParaRPr>
        </a:p>
        <a:p>
          <a:pPr algn="l"/>
          <a:r>
            <a:rPr kumimoji="1" lang="ja-JP" altLang="en-US" sz="1600">
              <a:latin typeface="HGSｺﾞｼｯｸM" panose="020B0600000000000000" pitchFamily="50" charset="-128"/>
              <a:ea typeface="HGSｺﾞｼｯｸM" panose="020B0600000000000000" pitchFamily="50" charset="-128"/>
            </a:rPr>
            <a:t>個人種目の番号に合わせてください。</a:t>
          </a:r>
          <a:endParaRPr kumimoji="1" lang="en-US" altLang="ja-JP" sz="16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［例］～学校番号が９３９の場合～</a:t>
          </a:r>
          <a:endParaRPr kumimoji="1" lang="en-US" altLang="ja-JP" sz="12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○個人種目で９３９を使用　⇒　自動入力</a:t>
          </a:r>
          <a:endParaRPr kumimoji="1" lang="en-US" altLang="ja-JP" sz="12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○個人種目で９４０を使用　⇒　９４０を入力</a:t>
          </a:r>
          <a:endParaRPr kumimoji="1" lang="en-US" altLang="ja-JP" sz="12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○個人種目で９５９を使用　⇒　９５９を入力</a:t>
          </a:r>
          <a:endParaRPr kumimoji="1" lang="en-US" altLang="ja-JP" sz="12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　（３人目以降の選手）</a:t>
          </a:r>
          <a:endParaRPr kumimoji="1" lang="en-US" altLang="ja-JP" sz="12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○リレーのみの選手　　　　⇒　自動入力</a:t>
          </a:r>
          <a:endParaRPr kumimoji="1" lang="en-US" altLang="ja-JP" sz="1200">
            <a:latin typeface="HGSｺﾞｼｯｸM" panose="020B0600000000000000" pitchFamily="50" charset="-128"/>
            <a:ea typeface="HGSｺﾞｼｯｸM" panose="020B0600000000000000" pitchFamily="50" charset="-128"/>
          </a:endParaRPr>
        </a:p>
      </xdr:txBody>
    </xdr:sp>
    <xdr:clientData/>
  </xdr:twoCellAnchor>
  <xdr:twoCellAnchor>
    <xdr:from>
      <xdr:col>7</xdr:col>
      <xdr:colOff>0</xdr:colOff>
      <xdr:row>58</xdr:row>
      <xdr:rowOff>173184</xdr:rowOff>
    </xdr:from>
    <xdr:to>
      <xdr:col>14</xdr:col>
      <xdr:colOff>398319</xdr:colOff>
      <xdr:row>59</xdr:row>
      <xdr:rowOff>277093</xdr:rowOff>
    </xdr:to>
    <xdr:sp macro="" textlink="">
      <xdr:nvSpPr>
        <xdr:cNvPr id="9" name="角丸四角形吹き出し 8">
          <a:extLst>
            <a:ext uri="{FF2B5EF4-FFF2-40B4-BE49-F238E27FC236}">
              <a16:creationId xmlns:a16="http://schemas.microsoft.com/office/drawing/2014/main" id="{00000000-0008-0000-0400-000009000000}"/>
            </a:ext>
          </a:extLst>
        </xdr:cNvPr>
        <xdr:cNvSpPr/>
      </xdr:nvSpPr>
      <xdr:spPr bwMode="auto">
        <a:xfrm>
          <a:off x="4779818" y="18132139"/>
          <a:ext cx="4035137" cy="450272"/>
        </a:xfrm>
        <a:prstGeom prst="wedgeRoundRectCallout">
          <a:avLst>
            <a:gd name="adj1" fmla="val -58225"/>
            <a:gd name="adj2" fmla="val -10577"/>
            <a:gd name="adj3" fmla="val 16667"/>
          </a:avLst>
        </a:prstGeom>
        <a:solidFill>
          <a:srgbClr val="FFC000"/>
        </a:solid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400">
              <a:latin typeface="HGPｺﾞｼｯｸM" panose="020B0600000000000000" pitchFamily="50" charset="-128"/>
              <a:ea typeface="HGPｺﾞｼｯｸM" panose="020B0600000000000000" pitchFamily="50" charset="-128"/>
            </a:rPr>
            <a:t> 抽選希望の「あり」・「なし」を必ず入れてください。</a:t>
          </a:r>
          <a:endParaRPr kumimoji="1" lang="en-US" altLang="ja-JP" sz="1400">
            <a:latin typeface="HGPｺﾞｼｯｸM" panose="020B0600000000000000" pitchFamily="50" charset="-128"/>
            <a:ea typeface="HGPｺﾞｼｯｸM" panose="020B0600000000000000" pitchFamily="50" charset="-128"/>
          </a:endParaRPr>
        </a:p>
      </xdr:txBody>
    </xdr:sp>
    <xdr:clientData/>
  </xdr:twoCellAnchor>
  <xdr:twoCellAnchor>
    <xdr:from>
      <xdr:col>1</xdr:col>
      <xdr:colOff>0</xdr:colOff>
      <xdr:row>64</xdr:row>
      <xdr:rowOff>0</xdr:rowOff>
    </xdr:from>
    <xdr:to>
      <xdr:col>23</xdr:col>
      <xdr:colOff>630382</xdr:colOff>
      <xdr:row>83</xdr:row>
      <xdr:rowOff>27711</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bwMode="auto">
        <a:xfrm>
          <a:off x="831273" y="19032682"/>
          <a:ext cx="15108382" cy="3318165"/>
        </a:xfrm>
        <a:prstGeom prst="wedgeRoundRectCallout">
          <a:avLst>
            <a:gd name="adj1" fmla="val -21969"/>
            <a:gd name="adj2" fmla="val -70395"/>
            <a:gd name="adj3" fmla="val 16667"/>
          </a:avLst>
        </a:prstGeom>
        <a:solidFill>
          <a:srgbClr val="FFFF00"/>
        </a:solid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400" b="1">
              <a:latin typeface="HG丸ｺﾞｼｯｸM-PRO" panose="020F0600000000000000" pitchFamily="50" charset="-128"/>
              <a:ea typeface="HG丸ｺﾞｼｯｸM-PRO" panose="020F0600000000000000" pitchFamily="50" charset="-128"/>
            </a:rPr>
            <a:t>待機場所の希望を、上の１～４の中から</a:t>
          </a:r>
          <a:r>
            <a:rPr kumimoji="1" lang="en-US" altLang="ja-JP" sz="1400" b="1">
              <a:latin typeface="HG丸ｺﾞｼｯｸM-PRO" panose="020F0600000000000000" pitchFamily="50" charset="-128"/>
              <a:ea typeface="HG丸ｺﾞｼｯｸM-PRO" panose="020F0600000000000000" pitchFamily="50" charset="-128"/>
            </a:rPr>
            <a:t>1</a:t>
          </a:r>
          <a:r>
            <a:rPr kumimoji="1" lang="ja-JP" altLang="en-US" sz="1400" b="1">
              <a:latin typeface="HG丸ｺﾞｼｯｸM-PRO" panose="020F0600000000000000" pitchFamily="50" charset="-128"/>
              <a:ea typeface="HG丸ｺﾞｼｯｸM-PRO" panose="020F0600000000000000" pitchFamily="50" charset="-128"/>
            </a:rPr>
            <a:t>つ選択してください。</a:t>
          </a:r>
        </a:p>
        <a:p>
          <a:pPr algn="l"/>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注意点　（１）選択されなかった学校は運営側で割り振ります。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（２）芝生席とスタンドの両方を使うことはできません。</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（３）希望が多い場合には抽選を行います。この場合希望と違う場所になることがあります。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（４）スタンド上のシート・テント席は学校数の多い、横浜地区のみが選択できます。他地区が選択した場合は運営側で割り振ります。</a:t>
          </a:r>
          <a:endParaRPr kumimoji="1" lang="en-US" altLang="ja-JP" sz="1400" b="1">
            <a:latin typeface="HG丸ｺﾞｼｯｸM-PRO" panose="020F0600000000000000" pitchFamily="50" charset="-128"/>
            <a:ea typeface="HG丸ｺﾞｼｯｸM-PRO" panose="020F0600000000000000" pitchFamily="50" charset="-128"/>
          </a:endParaRPr>
        </a:p>
        <a:p>
          <a:pPr algn="l"/>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説明　（１）スタンド　</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　スタンドの椅子席　（シートやテントの使用はできません。場所は抽選等で割り振られます。）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（２）芝生席　</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　芝生席にシート・テントを使用して場所をとれます。広さは約４</a:t>
          </a:r>
          <a:r>
            <a:rPr kumimoji="1" lang="en-US" altLang="ja-JP" sz="1400" b="1">
              <a:latin typeface="HG丸ｺﾞｼｯｸM-PRO" panose="020F0600000000000000" pitchFamily="50" charset="-128"/>
              <a:ea typeface="HG丸ｺﾞｼｯｸM-PRO" panose="020F0600000000000000" pitchFamily="50" charset="-128"/>
            </a:rPr>
            <a:t>m×</a:t>
          </a:r>
          <a:r>
            <a:rPr kumimoji="1" lang="ja-JP" altLang="en-US" sz="1400" b="1">
              <a:latin typeface="HG丸ｺﾞｼｯｸM-PRO" panose="020F0600000000000000" pitchFamily="50" charset="-128"/>
              <a:ea typeface="HG丸ｺﾞｼｯｸM-PRO" panose="020F0600000000000000" pitchFamily="50" charset="-128"/>
            </a:rPr>
            <a:t>４ｍです。（場所は抽選等で割り振られます。）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（３）スタンド上のシート・テント席　</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　メインスタンド上部の平面にテント・シートを使用して場所をとれます。広さは約４</a:t>
          </a:r>
          <a:r>
            <a:rPr kumimoji="1" lang="en-US" altLang="ja-JP" sz="1400" b="1">
              <a:latin typeface="HG丸ｺﾞｼｯｸM-PRO" panose="020F0600000000000000" pitchFamily="50" charset="-128"/>
              <a:ea typeface="HG丸ｺﾞｼｯｸM-PRO" panose="020F0600000000000000" pitchFamily="50" charset="-128"/>
            </a:rPr>
            <a:t>m×</a:t>
          </a:r>
          <a:r>
            <a:rPr kumimoji="1" lang="ja-JP" altLang="en-US" sz="1400" b="1">
              <a:latin typeface="HG丸ｺﾞｼｯｸM-PRO" panose="020F0600000000000000" pitchFamily="50" charset="-128"/>
              <a:ea typeface="HG丸ｺﾞｼｯｸM-PRO" panose="020F0600000000000000" pitchFamily="50" charset="-128"/>
            </a:rPr>
            <a:t>４ｍです。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上記以外の場所には場所をとることができません。</a:t>
          </a:r>
          <a:endParaRPr kumimoji="1" lang="en-US" altLang="ja-JP" sz="1400" b="1">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588818</xdr:colOff>
      <xdr:row>43</xdr:row>
      <xdr:rowOff>34637</xdr:rowOff>
    </xdr:from>
    <xdr:to>
      <xdr:col>24</xdr:col>
      <xdr:colOff>348218</xdr:colOff>
      <xdr:row>49</xdr:row>
      <xdr:rowOff>119083</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bwMode="auto">
        <a:xfrm>
          <a:off x="12203545" y="15078364"/>
          <a:ext cx="1929946" cy="2162628"/>
        </a:xfrm>
        <a:prstGeom prst="wedgeRoundRectCallout">
          <a:avLst>
            <a:gd name="adj1" fmla="val -85319"/>
            <a:gd name="adj2" fmla="val 55093"/>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t>審判の役職に希望があれば入力し</a:t>
          </a:r>
          <a:endParaRPr kumimoji="1" lang="en-US" altLang="ja-JP" sz="1600"/>
        </a:p>
        <a:p>
          <a:pPr algn="l"/>
          <a:r>
            <a:rPr kumimoji="1" lang="ja-JP" altLang="en-US" sz="1600"/>
            <a:t>てください。</a:t>
          </a:r>
          <a:endParaRPr kumimoji="1" lang="en-US" altLang="ja-JP" sz="1600"/>
        </a:p>
        <a:p>
          <a:pPr algn="l"/>
          <a:r>
            <a:rPr kumimoji="1" lang="ja-JP" altLang="en-US" sz="1600"/>
            <a:t>次に、審判免許を持っていたら○を入力してください。</a:t>
          </a:r>
        </a:p>
      </xdr:txBody>
    </xdr:sp>
    <xdr:clientData/>
  </xdr:twoCellAnchor>
  <xdr:twoCellAnchor>
    <xdr:from>
      <xdr:col>22</xdr:col>
      <xdr:colOff>17319</xdr:colOff>
      <xdr:row>1</xdr:row>
      <xdr:rowOff>0</xdr:rowOff>
    </xdr:from>
    <xdr:to>
      <xdr:col>25</xdr:col>
      <xdr:colOff>518309</xdr:colOff>
      <xdr:row>6</xdr:row>
      <xdr:rowOff>59376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bwMode="auto">
        <a:xfrm>
          <a:off x="12694228" y="381000"/>
          <a:ext cx="3687536" cy="1877785"/>
        </a:xfrm>
        <a:prstGeom prst="roundRect">
          <a:avLst>
            <a:gd name="adj" fmla="val 9148"/>
          </a:avLst>
        </a:prstGeom>
        <a:solidFill>
          <a:srgbClr val="FFC000"/>
        </a:solidFill>
        <a:ln w="381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HGSｺﾞｼｯｸM" panose="020B0600000000000000" pitchFamily="50" charset="-128"/>
              <a:ea typeface="HGSｺﾞｼｯｸM" panose="020B0600000000000000" pitchFamily="50" charset="-128"/>
            </a:rPr>
            <a:t>リレーの大会ナンバーカードは、</a:t>
          </a:r>
          <a:endParaRPr kumimoji="1" lang="en-US" altLang="ja-JP" sz="1600">
            <a:latin typeface="HGSｺﾞｼｯｸM" panose="020B0600000000000000" pitchFamily="50" charset="-128"/>
            <a:ea typeface="HGSｺﾞｼｯｸM" panose="020B0600000000000000" pitchFamily="50" charset="-128"/>
          </a:endParaRPr>
        </a:p>
        <a:p>
          <a:pPr algn="l"/>
          <a:r>
            <a:rPr kumimoji="1" lang="ja-JP" altLang="en-US" sz="1600">
              <a:latin typeface="HGSｺﾞｼｯｸM" panose="020B0600000000000000" pitchFamily="50" charset="-128"/>
              <a:ea typeface="HGSｺﾞｼｯｸM" panose="020B0600000000000000" pitchFamily="50" charset="-128"/>
            </a:rPr>
            <a:t>個人種目の番号に合わせてください。</a:t>
          </a:r>
          <a:endParaRPr kumimoji="1" lang="en-US" altLang="ja-JP" sz="16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［例］～学校番号が９３９の場合～</a:t>
          </a:r>
          <a:endParaRPr kumimoji="1" lang="en-US" altLang="ja-JP" sz="12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○個人種目で９３９を使用　⇒　自動入力</a:t>
          </a:r>
          <a:endParaRPr kumimoji="1" lang="en-US" altLang="ja-JP" sz="12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○個人種目で９４０を使用　⇒　９４０を入力</a:t>
          </a:r>
          <a:endParaRPr kumimoji="1" lang="en-US" altLang="ja-JP" sz="12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○個人種目で９５９を使用　⇒　９５９を入力</a:t>
          </a:r>
          <a:endParaRPr kumimoji="1" lang="en-US" altLang="ja-JP" sz="12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　（３人目以降の選手）</a:t>
          </a:r>
          <a:endParaRPr kumimoji="1" lang="en-US" altLang="ja-JP" sz="12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○リレーのみの選手　　　　⇒　自動入力</a:t>
          </a:r>
          <a:endParaRPr kumimoji="1" lang="en-US" altLang="ja-JP" sz="1200">
            <a:latin typeface="HGSｺﾞｼｯｸM" panose="020B0600000000000000" pitchFamily="50" charset="-128"/>
            <a:ea typeface="HGSｺﾞｼｯｸM" panose="020B0600000000000000" pitchFamily="50" charset="-128"/>
          </a:endParaRPr>
        </a:p>
      </xdr:txBody>
    </xdr:sp>
    <xdr:clientData/>
  </xdr:twoCellAnchor>
  <xdr:twoCellAnchor>
    <xdr:from>
      <xdr:col>7</xdr:col>
      <xdr:colOff>531091</xdr:colOff>
      <xdr:row>56</xdr:row>
      <xdr:rowOff>132773</xdr:rowOff>
    </xdr:from>
    <xdr:to>
      <xdr:col>12</xdr:col>
      <xdr:colOff>255855</xdr:colOff>
      <xdr:row>69</xdr:row>
      <xdr:rowOff>44037</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bwMode="auto">
        <a:xfrm>
          <a:off x="5310909" y="18784455"/>
          <a:ext cx="2114673" cy="2162627"/>
        </a:xfrm>
        <a:prstGeom prst="wedgeRoundRectCallout">
          <a:avLst>
            <a:gd name="adj1" fmla="val -81225"/>
            <a:gd name="adj2" fmla="val -62623"/>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t>大和スポーツセンターに入場する際の入場順の、事前抽選を希望する場合は、○を入力してください。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17318</xdr:colOff>
      <xdr:row>1</xdr:row>
      <xdr:rowOff>0</xdr:rowOff>
    </xdr:from>
    <xdr:to>
      <xdr:col>25</xdr:col>
      <xdr:colOff>518308</xdr:colOff>
      <xdr:row>5</xdr:row>
      <xdr:rowOff>388421</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bwMode="auto">
        <a:xfrm>
          <a:off x="12694227" y="381000"/>
          <a:ext cx="3687536" cy="1877785"/>
        </a:xfrm>
        <a:prstGeom prst="roundRect">
          <a:avLst>
            <a:gd name="adj" fmla="val 9148"/>
          </a:avLst>
        </a:prstGeom>
        <a:solidFill>
          <a:srgbClr val="FFC000"/>
        </a:solidFill>
        <a:ln w="381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HGSｺﾞｼｯｸM" panose="020B0600000000000000" pitchFamily="50" charset="-128"/>
              <a:ea typeface="HGSｺﾞｼｯｸM" panose="020B0600000000000000" pitchFamily="50" charset="-128"/>
            </a:rPr>
            <a:t>リレーの大会ナンバーカードは、</a:t>
          </a:r>
          <a:endParaRPr kumimoji="1" lang="en-US" altLang="ja-JP" sz="1600">
            <a:latin typeface="HGSｺﾞｼｯｸM" panose="020B0600000000000000" pitchFamily="50" charset="-128"/>
            <a:ea typeface="HGSｺﾞｼｯｸM" panose="020B0600000000000000" pitchFamily="50" charset="-128"/>
          </a:endParaRPr>
        </a:p>
        <a:p>
          <a:pPr algn="l"/>
          <a:r>
            <a:rPr kumimoji="1" lang="ja-JP" altLang="en-US" sz="1600">
              <a:latin typeface="HGSｺﾞｼｯｸM" panose="020B0600000000000000" pitchFamily="50" charset="-128"/>
              <a:ea typeface="HGSｺﾞｼｯｸM" panose="020B0600000000000000" pitchFamily="50" charset="-128"/>
            </a:rPr>
            <a:t>個人種目の番号に合わせてください。</a:t>
          </a:r>
          <a:endParaRPr kumimoji="1" lang="en-US" altLang="ja-JP" sz="16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［例］～学校番号が９３９の場合～</a:t>
          </a:r>
          <a:endParaRPr kumimoji="1" lang="en-US" altLang="ja-JP" sz="12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○個人種目で９３９を使用　⇒　自動入力</a:t>
          </a:r>
          <a:endParaRPr kumimoji="1" lang="en-US" altLang="ja-JP" sz="12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○個人種目で９４０を使用　⇒　９４０を入力</a:t>
          </a:r>
          <a:endParaRPr kumimoji="1" lang="en-US" altLang="ja-JP" sz="12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○個人種目で９５９を使用　⇒　９５９を入力</a:t>
          </a:r>
          <a:endParaRPr kumimoji="1" lang="en-US" altLang="ja-JP" sz="12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　（３人目以降の選手）</a:t>
          </a:r>
          <a:endParaRPr kumimoji="1" lang="en-US" altLang="ja-JP" sz="12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○リレーのみの選手　　　　⇒　自動入力</a:t>
          </a:r>
          <a:endParaRPr kumimoji="1" lang="en-US" altLang="ja-JP" sz="1200">
            <a:latin typeface="HGSｺﾞｼｯｸM" panose="020B0600000000000000" pitchFamily="50" charset="-128"/>
            <a:ea typeface="HGSｺﾞｼｯｸM" panose="020B0600000000000000" pitchFamily="50" charset="-128"/>
          </a:endParaRPr>
        </a:p>
      </xdr:txBody>
    </xdr:sp>
    <xdr:clientData/>
  </xdr:twoCellAnchor>
  <xdr:twoCellAnchor>
    <xdr:from>
      <xdr:col>7</xdr:col>
      <xdr:colOff>0</xdr:colOff>
      <xdr:row>66</xdr:row>
      <xdr:rowOff>173184</xdr:rowOff>
    </xdr:from>
    <xdr:to>
      <xdr:col>14</xdr:col>
      <xdr:colOff>398319</xdr:colOff>
      <xdr:row>67</xdr:row>
      <xdr:rowOff>277093</xdr:rowOff>
    </xdr:to>
    <xdr:sp macro="" textlink="">
      <xdr:nvSpPr>
        <xdr:cNvPr id="4" name="角丸四角形吹き出し 3">
          <a:extLst>
            <a:ext uri="{FF2B5EF4-FFF2-40B4-BE49-F238E27FC236}">
              <a16:creationId xmlns:a16="http://schemas.microsoft.com/office/drawing/2014/main" id="{00000000-0008-0000-0800-000004000000}"/>
            </a:ext>
          </a:extLst>
        </xdr:cNvPr>
        <xdr:cNvSpPr/>
      </xdr:nvSpPr>
      <xdr:spPr bwMode="auto">
        <a:xfrm>
          <a:off x="4772025" y="18680259"/>
          <a:ext cx="4017819" cy="446809"/>
        </a:xfrm>
        <a:prstGeom prst="wedgeRoundRectCallout">
          <a:avLst>
            <a:gd name="adj1" fmla="val -58225"/>
            <a:gd name="adj2" fmla="val -10577"/>
            <a:gd name="adj3" fmla="val 16667"/>
          </a:avLst>
        </a:prstGeom>
        <a:solidFill>
          <a:srgbClr val="FFC000"/>
        </a:solid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400">
              <a:latin typeface="HGPｺﾞｼｯｸM" panose="020B0600000000000000" pitchFamily="50" charset="-128"/>
              <a:ea typeface="HGPｺﾞｼｯｸM" panose="020B0600000000000000" pitchFamily="50" charset="-128"/>
            </a:rPr>
            <a:t> 抽選希望の「あり」・「なし」を必ず入れてください。</a:t>
          </a:r>
          <a:endParaRPr kumimoji="1" lang="en-US" altLang="ja-JP" sz="1400">
            <a:latin typeface="HGPｺﾞｼｯｸM" panose="020B0600000000000000" pitchFamily="50" charset="-128"/>
            <a:ea typeface="HGPｺﾞｼｯｸM" panose="020B0600000000000000" pitchFamily="50" charset="-128"/>
          </a:endParaRPr>
        </a:p>
      </xdr:txBody>
    </xdr:sp>
    <xdr:clientData/>
  </xdr:twoCellAnchor>
  <xdr:twoCellAnchor>
    <xdr:from>
      <xdr:col>7</xdr:col>
      <xdr:colOff>0</xdr:colOff>
      <xdr:row>69</xdr:row>
      <xdr:rowOff>173184</xdr:rowOff>
    </xdr:from>
    <xdr:to>
      <xdr:col>14</xdr:col>
      <xdr:colOff>398319</xdr:colOff>
      <xdr:row>70</xdr:row>
      <xdr:rowOff>277093</xdr:rowOff>
    </xdr:to>
    <xdr:sp macro="" textlink="">
      <xdr:nvSpPr>
        <xdr:cNvPr id="5" name="角丸四角形吹き出し 4">
          <a:extLst>
            <a:ext uri="{FF2B5EF4-FFF2-40B4-BE49-F238E27FC236}">
              <a16:creationId xmlns:a16="http://schemas.microsoft.com/office/drawing/2014/main" id="{00000000-0008-0000-0800-000005000000}"/>
            </a:ext>
          </a:extLst>
        </xdr:cNvPr>
        <xdr:cNvSpPr/>
      </xdr:nvSpPr>
      <xdr:spPr bwMode="auto">
        <a:xfrm>
          <a:off x="4772025" y="19547034"/>
          <a:ext cx="4017819" cy="265834"/>
        </a:xfrm>
        <a:prstGeom prst="wedgeRoundRectCallout">
          <a:avLst>
            <a:gd name="adj1" fmla="val -58225"/>
            <a:gd name="adj2" fmla="val -10577"/>
            <a:gd name="adj3" fmla="val 16667"/>
          </a:avLst>
        </a:prstGeom>
        <a:solidFill>
          <a:srgbClr val="FFC000"/>
        </a:solid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400">
              <a:latin typeface="HGPｺﾞｼｯｸM" panose="020B0600000000000000" pitchFamily="50" charset="-128"/>
              <a:ea typeface="HGPｺﾞｼｯｸM" panose="020B0600000000000000" pitchFamily="50" charset="-128"/>
            </a:rPr>
            <a:t> 抽選希望の「あり」・「なし」を必ず入れてください。</a:t>
          </a:r>
          <a:endParaRPr kumimoji="1" lang="en-US" altLang="ja-JP" sz="1400">
            <a:latin typeface="HGPｺﾞｼｯｸM" panose="020B0600000000000000" pitchFamily="50" charset="-128"/>
            <a:ea typeface="HGPｺﾞｼｯｸM" panose="020B0600000000000000" pitchFamily="50" charset="-128"/>
          </a:endParaRPr>
        </a:p>
      </xdr:txBody>
    </xdr:sp>
    <xdr:clientData/>
  </xdr:twoCellAnchor>
  <xdr:twoCellAnchor>
    <xdr:from>
      <xdr:col>1</xdr:col>
      <xdr:colOff>0</xdr:colOff>
      <xdr:row>77</xdr:row>
      <xdr:rowOff>0</xdr:rowOff>
    </xdr:from>
    <xdr:to>
      <xdr:col>25</xdr:col>
      <xdr:colOff>41564</xdr:colOff>
      <xdr:row>96</xdr:row>
      <xdr:rowOff>27710</xdr:rowOff>
    </xdr:to>
    <xdr:sp macro="" textlink="">
      <xdr:nvSpPr>
        <xdr:cNvPr id="6" name="角丸四角形吹き出し 5">
          <a:extLst>
            <a:ext uri="{FF2B5EF4-FFF2-40B4-BE49-F238E27FC236}">
              <a16:creationId xmlns:a16="http://schemas.microsoft.com/office/drawing/2014/main" id="{00000000-0008-0000-0800-000006000000}"/>
            </a:ext>
          </a:extLst>
        </xdr:cNvPr>
        <xdr:cNvSpPr/>
      </xdr:nvSpPr>
      <xdr:spPr bwMode="auto">
        <a:xfrm>
          <a:off x="831273" y="21699682"/>
          <a:ext cx="15108382" cy="3318164"/>
        </a:xfrm>
        <a:prstGeom prst="wedgeRoundRectCallout">
          <a:avLst>
            <a:gd name="adj1" fmla="val -21969"/>
            <a:gd name="adj2" fmla="val -70395"/>
            <a:gd name="adj3" fmla="val 16667"/>
          </a:avLst>
        </a:prstGeom>
        <a:solidFill>
          <a:srgbClr val="FFFF00"/>
        </a:solid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城山版</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待機場所の希望を、上の１～４の中から</a:t>
          </a:r>
          <a:r>
            <a:rPr kumimoji="1" lang="en-US" altLang="ja-JP" sz="1400" b="1">
              <a:latin typeface="HG丸ｺﾞｼｯｸM-PRO" panose="020F0600000000000000" pitchFamily="50" charset="-128"/>
              <a:ea typeface="HG丸ｺﾞｼｯｸM-PRO" panose="020F0600000000000000" pitchFamily="50" charset="-128"/>
            </a:rPr>
            <a:t>1</a:t>
          </a:r>
          <a:r>
            <a:rPr kumimoji="1" lang="ja-JP" altLang="en-US" sz="1400" b="1">
              <a:latin typeface="HG丸ｺﾞｼｯｸM-PRO" panose="020F0600000000000000" pitchFamily="50" charset="-128"/>
              <a:ea typeface="HG丸ｺﾞｼｯｸM-PRO" panose="020F0600000000000000" pitchFamily="50" charset="-128"/>
            </a:rPr>
            <a:t>つ選択してください。</a:t>
          </a:r>
        </a:p>
        <a:p>
          <a:pPr algn="l"/>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注意点　（１）選択されなかった学校は運営側で割り振ります。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（２）芝生席とスタンドの両方を使うことはできません。</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（３）希望が多い場合には抽選を行います。この場合希望と違う場所になることがあります。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（４）スタンド上のシート・テント席は学校数の多い、横浜地区のみが選択できます。他地区が選択した場合は運営側で割り振ります。</a:t>
          </a:r>
          <a:endParaRPr kumimoji="1" lang="en-US" altLang="ja-JP" sz="1400" b="1">
            <a:latin typeface="HG丸ｺﾞｼｯｸM-PRO" panose="020F0600000000000000" pitchFamily="50" charset="-128"/>
            <a:ea typeface="HG丸ｺﾞｼｯｸM-PRO" panose="020F0600000000000000" pitchFamily="50" charset="-128"/>
          </a:endParaRPr>
        </a:p>
        <a:p>
          <a:pPr algn="l"/>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説明　（１）スタンド　</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　スタンドの椅子席　（シートやテントの使用はできません。場所は抽選等で割り振られます。）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（２）芝生席　</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　芝生席にシート・テントを使用して場所をとれます。広さは約４</a:t>
          </a:r>
          <a:r>
            <a:rPr kumimoji="1" lang="en-US" altLang="ja-JP" sz="1400" b="1">
              <a:latin typeface="HG丸ｺﾞｼｯｸM-PRO" panose="020F0600000000000000" pitchFamily="50" charset="-128"/>
              <a:ea typeface="HG丸ｺﾞｼｯｸM-PRO" panose="020F0600000000000000" pitchFamily="50" charset="-128"/>
            </a:rPr>
            <a:t>m×</a:t>
          </a:r>
          <a:r>
            <a:rPr kumimoji="1" lang="ja-JP" altLang="en-US" sz="1400" b="1">
              <a:latin typeface="HG丸ｺﾞｼｯｸM-PRO" panose="020F0600000000000000" pitchFamily="50" charset="-128"/>
              <a:ea typeface="HG丸ｺﾞｼｯｸM-PRO" panose="020F0600000000000000" pitchFamily="50" charset="-128"/>
            </a:rPr>
            <a:t>４ｍです。（場所は抽選等で割り振られます。）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（３）スタンド上のシート・テント席　</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　メインスタンド上部の平面にテント・シートを使用して場所をとれます。広さは約４</a:t>
          </a:r>
          <a:r>
            <a:rPr kumimoji="1" lang="en-US" altLang="ja-JP" sz="1400" b="1">
              <a:latin typeface="HG丸ｺﾞｼｯｸM-PRO" panose="020F0600000000000000" pitchFamily="50" charset="-128"/>
              <a:ea typeface="HG丸ｺﾞｼｯｸM-PRO" panose="020F0600000000000000" pitchFamily="50" charset="-128"/>
            </a:rPr>
            <a:t>m×</a:t>
          </a:r>
          <a:r>
            <a:rPr kumimoji="1" lang="ja-JP" altLang="en-US" sz="1400" b="1">
              <a:latin typeface="HG丸ｺﾞｼｯｸM-PRO" panose="020F0600000000000000" pitchFamily="50" charset="-128"/>
              <a:ea typeface="HG丸ｺﾞｼｯｸM-PRO" panose="020F0600000000000000" pitchFamily="50" charset="-128"/>
            </a:rPr>
            <a:t>４ｍです。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上記以外の場所には場所をとることができません。</a:t>
          </a:r>
          <a:endParaRPr kumimoji="1" lang="en-US" altLang="ja-JP" sz="14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0</xdr:colOff>
      <xdr:row>101</xdr:row>
      <xdr:rowOff>0</xdr:rowOff>
    </xdr:from>
    <xdr:to>
      <xdr:col>26</xdr:col>
      <xdr:colOff>561109</xdr:colOff>
      <xdr:row>120</xdr:row>
      <xdr:rowOff>27709</xdr:rowOff>
    </xdr:to>
    <xdr:sp macro="" textlink="">
      <xdr:nvSpPr>
        <xdr:cNvPr id="7" name="角丸四角形吹き出し 6">
          <a:extLst>
            <a:ext uri="{FF2B5EF4-FFF2-40B4-BE49-F238E27FC236}">
              <a16:creationId xmlns:a16="http://schemas.microsoft.com/office/drawing/2014/main" id="{00000000-0008-0000-0800-000007000000}"/>
            </a:ext>
          </a:extLst>
        </xdr:cNvPr>
        <xdr:cNvSpPr/>
      </xdr:nvSpPr>
      <xdr:spPr bwMode="auto">
        <a:xfrm>
          <a:off x="831273" y="25856045"/>
          <a:ext cx="16459200" cy="3318164"/>
        </a:xfrm>
        <a:prstGeom prst="wedgeRoundRectCallout">
          <a:avLst>
            <a:gd name="adj1" fmla="val -23487"/>
            <a:gd name="adj2" fmla="val -70395"/>
            <a:gd name="adj3" fmla="val 16667"/>
          </a:avLst>
        </a:prstGeom>
        <a:solidFill>
          <a:srgbClr val="00B0F0"/>
        </a:solid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平塚版</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待機場所の希望を、上の１～５の中から１つ選んでください。</a:t>
          </a:r>
          <a:endParaRPr kumimoji="1" lang="en-US" altLang="ja-JP" sz="1400" b="1">
            <a:latin typeface="HG丸ｺﾞｼｯｸM-PRO" panose="020F0600000000000000" pitchFamily="50" charset="-128"/>
            <a:ea typeface="HG丸ｺﾞｼｯｸM-PRO" panose="020F0600000000000000" pitchFamily="50" charset="-128"/>
          </a:endParaRPr>
        </a:p>
        <a:p>
          <a:pPr algn="l"/>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注意点　（１）選択されなかった学校はスタンドを割り振ります。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（２）コンコースとスタンドの両方を使うことはできません。</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（３）メタセコイアの抽選に外れた場合にコンコースを希望することはできません。</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（４）「３」を選択して両方とも抽選に外れた場合は、スタンドになります。</a:t>
          </a:r>
          <a:endParaRPr kumimoji="1" lang="en-US" altLang="ja-JP" sz="1400" b="1">
            <a:latin typeface="HG丸ｺﾞｼｯｸM-PRO" panose="020F0600000000000000" pitchFamily="50" charset="-128"/>
            <a:ea typeface="HG丸ｺﾞｼｯｸM-PRO" panose="020F0600000000000000" pitchFamily="50" charset="-128"/>
          </a:endParaRPr>
        </a:p>
        <a:p>
          <a:pPr algn="l"/>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説明　（１）スタンド　</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　スタンドの椅子席　（シートやテントの使用はできません。場所は抽選等で割り振られます。）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（２）コンコース　</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　スタンド裏のコンコースやスタンド裏１階のピロティ</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にシートを敷いて場所をとれます。広さは約４</a:t>
          </a:r>
          <a:r>
            <a:rPr kumimoji="1" lang="en-US" altLang="ja-JP" sz="1400" b="1">
              <a:latin typeface="HG丸ｺﾞｼｯｸM-PRO" panose="020F0600000000000000" pitchFamily="50" charset="-128"/>
              <a:ea typeface="HG丸ｺﾞｼｯｸM-PRO" panose="020F0600000000000000" pitchFamily="50" charset="-128"/>
            </a:rPr>
            <a:t>m×</a:t>
          </a:r>
          <a:r>
            <a:rPr kumimoji="1" lang="ja-JP" altLang="en-US" sz="1400" b="1">
              <a:latin typeface="HG丸ｺﾞｼｯｸM-PRO" panose="020F0600000000000000" pitchFamily="50" charset="-128"/>
              <a:ea typeface="HG丸ｺﾞｼｯｸM-PRO" panose="020F0600000000000000" pitchFamily="50" charset="-128"/>
            </a:rPr>
            <a:t>４ｍです。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（３）メタセコイア　</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　平塚中等南側の並木道に、テント・シートを使用して場所をとれます。広さは約４</a:t>
          </a:r>
          <a:r>
            <a:rPr kumimoji="1" lang="en-US" altLang="ja-JP" sz="1400" b="1">
              <a:latin typeface="HG丸ｺﾞｼｯｸM-PRO" panose="020F0600000000000000" pitchFamily="50" charset="-128"/>
              <a:ea typeface="HG丸ｺﾞｼｯｸM-PRO" panose="020F0600000000000000" pitchFamily="50" charset="-128"/>
            </a:rPr>
            <a:t>m×</a:t>
          </a:r>
          <a:r>
            <a:rPr kumimoji="1" lang="ja-JP" altLang="en-US" sz="1400" b="1">
              <a:latin typeface="HG丸ｺﾞｼｯｸM-PRO" panose="020F0600000000000000" pitchFamily="50" charset="-128"/>
              <a:ea typeface="HG丸ｺﾞｼｯｸM-PRO" panose="020F0600000000000000" pitchFamily="50" charset="-128"/>
            </a:rPr>
            <a:t>４ｍです。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上記以外の場所には場所をとることができません。</a:t>
          </a:r>
          <a:endParaRPr kumimoji="1" lang="en-US" altLang="ja-JP" sz="1400" b="1">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22</xdr:col>
      <xdr:colOff>17318</xdr:colOff>
      <xdr:row>1</xdr:row>
      <xdr:rowOff>0</xdr:rowOff>
    </xdr:from>
    <xdr:to>
      <xdr:col>25</xdr:col>
      <xdr:colOff>518308</xdr:colOff>
      <xdr:row>6</xdr:row>
      <xdr:rowOff>59376</xdr:rowOff>
    </xdr:to>
    <xdr:sp macro="" textlink="">
      <xdr:nvSpPr>
        <xdr:cNvPr id="3" name="角丸四角形 2">
          <a:extLst>
            <a:ext uri="{FF2B5EF4-FFF2-40B4-BE49-F238E27FC236}">
              <a16:creationId xmlns:a16="http://schemas.microsoft.com/office/drawing/2014/main" id="{00000000-0008-0000-0A00-000003000000}"/>
            </a:ext>
          </a:extLst>
        </xdr:cNvPr>
        <xdr:cNvSpPr/>
      </xdr:nvSpPr>
      <xdr:spPr bwMode="auto">
        <a:xfrm>
          <a:off x="12694227" y="381000"/>
          <a:ext cx="3687536" cy="1877785"/>
        </a:xfrm>
        <a:prstGeom prst="roundRect">
          <a:avLst>
            <a:gd name="adj" fmla="val 9148"/>
          </a:avLst>
        </a:prstGeom>
        <a:solidFill>
          <a:srgbClr val="FFC000"/>
        </a:solidFill>
        <a:ln w="381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HGSｺﾞｼｯｸM" panose="020B0600000000000000" pitchFamily="50" charset="-128"/>
              <a:ea typeface="HGSｺﾞｼｯｸM" panose="020B0600000000000000" pitchFamily="50" charset="-128"/>
            </a:rPr>
            <a:t>リレーの大会ナンバーカードは、</a:t>
          </a:r>
          <a:endParaRPr kumimoji="1" lang="en-US" altLang="ja-JP" sz="1600">
            <a:latin typeface="HGSｺﾞｼｯｸM" panose="020B0600000000000000" pitchFamily="50" charset="-128"/>
            <a:ea typeface="HGSｺﾞｼｯｸM" panose="020B0600000000000000" pitchFamily="50" charset="-128"/>
          </a:endParaRPr>
        </a:p>
        <a:p>
          <a:pPr algn="l"/>
          <a:r>
            <a:rPr kumimoji="1" lang="ja-JP" altLang="en-US" sz="1600">
              <a:latin typeface="HGSｺﾞｼｯｸM" panose="020B0600000000000000" pitchFamily="50" charset="-128"/>
              <a:ea typeface="HGSｺﾞｼｯｸM" panose="020B0600000000000000" pitchFamily="50" charset="-128"/>
            </a:rPr>
            <a:t>個人種目の番号に合わせてください。</a:t>
          </a:r>
          <a:endParaRPr kumimoji="1" lang="en-US" altLang="ja-JP" sz="16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［例］～学校番号が９３９の場合～</a:t>
          </a:r>
          <a:endParaRPr kumimoji="1" lang="en-US" altLang="ja-JP" sz="12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○個人種目で９３９を使用　⇒　自動入力</a:t>
          </a:r>
          <a:endParaRPr kumimoji="1" lang="en-US" altLang="ja-JP" sz="12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○個人種目で９４０を使用　⇒　９４０を入力</a:t>
          </a:r>
          <a:endParaRPr kumimoji="1" lang="en-US" altLang="ja-JP" sz="12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○個人種目で９５９を使用　⇒　９５９を入力</a:t>
          </a:r>
          <a:endParaRPr kumimoji="1" lang="en-US" altLang="ja-JP" sz="12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　（３人目以降の選手）</a:t>
          </a:r>
          <a:endParaRPr kumimoji="1" lang="en-US" altLang="ja-JP" sz="12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○リレーのみの選手　　　　⇒　自動入力</a:t>
          </a:r>
          <a:endParaRPr kumimoji="1" lang="en-US" altLang="ja-JP" sz="1200">
            <a:latin typeface="HGSｺﾞｼｯｸM" panose="020B0600000000000000" pitchFamily="50" charset="-128"/>
            <a:ea typeface="HGSｺﾞｼｯｸM" panose="020B0600000000000000" pitchFamily="50" charset="-128"/>
          </a:endParaRPr>
        </a:p>
      </xdr:txBody>
    </xdr:sp>
    <xdr:clientData/>
  </xdr:twoCellAnchor>
  <xdr:twoCellAnchor>
    <xdr:from>
      <xdr:col>7</xdr:col>
      <xdr:colOff>0</xdr:colOff>
      <xdr:row>58</xdr:row>
      <xdr:rowOff>173184</xdr:rowOff>
    </xdr:from>
    <xdr:to>
      <xdr:col>14</xdr:col>
      <xdr:colOff>398319</xdr:colOff>
      <xdr:row>59</xdr:row>
      <xdr:rowOff>277093</xdr:rowOff>
    </xdr:to>
    <xdr:sp macro="" textlink="">
      <xdr:nvSpPr>
        <xdr:cNvPr id="4" name="角丸四角形吹き出し 3">
          <a:extLst>
            <a:ext uri="{FF2B5EF4-FFF2-40B4-BE49-F238E27FC236}">
              <a16:creationId xmlns:a16="http://schemas.microsoft.com/office/drawing/2014/main" id="{00000000-0008-0000-0A00-000004000000}"/>
            </a:ext>
          </a:extLst>
        </xdr:cNvPr>
        <xdr:cNvSpPr/>
      </xdr:nvSpPr>
      <xdr:spPr bwMode="auto">
        <a:xfrm>
          <a:off x="4772025" y="18670734"/>
          <a:ext cx="4017819" cy="446809"/>
        </a:xfrm>
        <a:prstGeom prst="wedgeRoundRectCallout">
          <a:avLst>
            <a:gd name="adj1" fmla="val -58225"/>
            <a:gd name="adj2" fmla="val -10577"/>
            <a:gd name="adj3" fmla="val 16667"/>
          </a:avLst>
        </a:prstGeom>
        <a:solidFill>
          <a:srgbClr val="FFC000"/>
        </a:solid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400">
              <a:latin typeface="HGPｺﾞｼｯｸM" panose="020B0600000000000000" pitchFamily="50" charset="-128"/>
              <a:ea typeface="HGPｺﾞｼｯｸM" panose="020B0600000000000000" pitchFamily="50" charset="-128"/>
            </a:rPr>
            <a:t> 抽選希望の「あり」・「なし」を必ず入れてください。</a:t>
          </a:r>
          <a:endParaRPr kumimoji="1" lang="en-US" altLang="ja-JP" sz="1400">
            <a:latin typeface="HGPｺﾞｼｯｸM" panose="020B0600000000000000" pitchFamily="50" charset="-128"/>
            <a:ea typeface="HGPｺﾞｼｯｸM" panose="020B0600000000000000" pitchFamily="50" charset="-128"/>
          </a:endParaRPr>
        </a:p>
      </xdr:txBody>
    </xdr:sp>
    <xdr:clientData/>
  </xdr:twoCellAnchor>
  <xdr:twoCellAnchor>
    <xdr:from>
      <xdr:col>1</xdr:col>
      <xdr:colOff>0</xdr:colOff>
      <xdr:row>64</xdr:row>
      <xdr:rowOff>0</xdr:rowOff>
    </xdr:from>
    <xdr:to>
      <xdr:col>23</xdr:col>
      <xdr:colOff>630382</xdr:colOff>
      <xdr:row>83</xdr:row>
      <xdr:rowOff>27710</xdr:rowOff>
    </xdr:to>
    <xdr:sp macro="" textlink="">
      <xdr:nvSpPr>
        <xdr:cNvPr id="8" name="角丸四角形吹き出し 7">
          <a:extLst>
            <a:ext uri="{FF2B5EF4-FFF2-40B4-BE49-F238E27FC236}">
              <a16:creationId xmlns:a16="http://schemas.microsoft.com/office/drawing/2014/main" id="{00000000-0008-0000-0A00-000008000000}"/>
            </a:ext>
          </a:extLst>
        </xdr:cNvPr>
        <xdr:cNvSpPr/>
      </xdr:nvSpPr>
      <xdr:spPr bwMode="auto">
        <a:xfrm>
          <a:off x="831273" y="18998045"/>
          <a:ext cx="15108382" cy="3318165"/>
        </a:xfrm>
        <a:prstGeom prst="wedgeRoundRectCallout">
          <a:avLst>
            <a:gd name="adj1" fmla="val -21969"/>
            <a:gd name="adj2" fmla="val -70395"/>
            <a:gd name="adj3" fmla="val 16667"/>
          </a:avLst>
        </a:prstGeom>
        <a:solidFill>
          <a:srgbClr val="FFFF00"/>
        </a:solid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400" b="1">
              <a:latin typeface="HG丸ｺﾞｼｯｸM-PRO" panose="020F0600000000000000" pitchFamily="50" charset="-128"/>
              <a:ea typeface="HG丸ｺﾞｼｯｸM-PRO" panose="020F0600000000000000" pitchFamily="50" charset="-128"/>
            </a:rPr>
            <a:t>待機場所の希望を、上の１～４の中から</a:t>
          </a:r>
          <a:r>
            <a:rPr kumimoji="1" lang="en-US" altLang="ja-JP" sz="1400" b="1">
              <a:latin typeface="HG丸ｺﾞｼｯｸM-PRO" panose="020F0600000000000000" pitchFamily="50" charset="-128"/>
              <a:ea typeface="HG丸ｺﾞｼｯｸM-PRO" panose="020F0600000000000000" pitchFamily="50" charset="-128"/>
            </a:rPr>
            <a:t>1</a:t>
          </a:r>
          <a:r>
            <a:rPr kumimoji="1" lang="ja-JP" altLang="en-US" sz="1400" b="1">
              <a:latin typeface="HG丸ｺﾞｼｯｸM-PRO" panose="020F0600000000000000" pitchFamily="50" charset="-128"/>
              <a:ea typeface="HG丸ｺﾞｼｯｸM-PRO" panose="020F0600000000000000" pitchFamily="50" charset="-128"/>
            </a:rPr>
            <a:t>つ選択してください。</a:t>
          </a:r>
        </a:p>
        <a:p>
          <a:pPr algn="l"/>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注意点　（１）選択されなかった学校は運営側で割り振ります。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（２）芝生席とスタンドの両方を使うことはできません。</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（３）希望が多い場合には抽選を行います。この場合希望と違う場所になることがあります。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（４）スタンド上のシート・テント席は学校数の多い、横浜地区のみが選択できます。他地区が選択した場合は運営側で割り振ります。</a:t>
          </a:r>
          <a:endParaRPr kumimoji="1" lang="en-US" altLang="ja-JP" sz="1400" b="1">
            <a:latin typeface="HG丸ｺﾞｼｯｸM-PRO" panose="020F0600000000000000" pitchFamily="50" charset="-128"/>
            <a:ea typeface="HG丸ｺﾞｼｯｸM-PRO" panose="020F0600000000000000" pitchFamily="50" charset="-128"/>
          </a:endParaRPr>
        </a:p>
        <a:p>
          <a:pPr algn="l"/>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説明　（１）スタンド　</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　スタンドの椅子席　（シートやテントの使用はできません。場所は抽選等で割り振られます。）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（２）芝生席　</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　芝生席にシート・テントを使用して場所をとれます。広さは約４</a:t>
          </a:r>
          <a:r>
            <a:rPr kumimoji="1" lang="en-US" altLang="ja-JP" sz="1400" b="1">
              <a:latin typeface="HG丸ｺﾞｼｯｸM-PRO" panose="020F0600000000000000" pitchFamily="50" charset="-128"/>
              <a:ea typeface="HG丸ｺﾞｼｯｸM-PRO" panose="020F0600000000000000" pitchFamily="50" charset="-128"/>
            </a:rPr>
            <a:t>m×</a:t>
          </a:r>
          <a:r>
            <a:rPr kumimoji="1" lang="ja-JP" altLang="en-US" sz="1400" b="1">
              <a:latin typeface="HG丸ｺﾞｼｯｸM-PRO" panose="020F0600000000000000" pitchFamily="50" charset="-128"/>
              <a:ea typeface="HG丸ｺﾞｼｯｸM-PRO" panose="020F0600000000000000" pitchFamily="50" charset="-128"/>
            </a:rPr>
            <a:t>４ｍです。（場所は抽選等で割り振られます。）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（３）スタンド上のシート・テント席　</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　メインスタンド上部の平面にテント・シートを使用して場所をとれます。広さは約４</a:t>
          </a:r>
          <a:r>
            <a:rPr kumimoji="1" lang="en-US" altLang="ja-JP" sz="1400" b="1">
              <a:latin typeface="HG丸ｺﾞｼｯｸM-PRO" panose="020F0600000000000000" pitchFamily="50" charset="-128"/>
              <a:ea typeface="HG丸ｺﾞｼｯｸM-PRO" panose="020F0600000000000000" pitchFamily="50" charset="-128"/>
            </a:rPr>
            <a:t>m×</a:t>
          </a:r>
          <a:r>
            <a:rPr kumimoji="1" lang="ja-JP" altLang="en-US" sz="1400" b="1">
              <a:latin typeface="HG丸ｺﾞｼｯｸM-PRO" panose="020F0600000000000000" pitchFamily="50" charset="-128"/>
              <a:ea typeface="HG丸ｺﾞｼｯｸM-PRO" panose="020F0600000000000000" pitchFamily="50" charset="-128"/>
            </a:rPr>
            <a:t>４ｍです。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上記以外の場所には場所をとることができません。</a:t>
          </a:r>
          <a:endParaRPr kumimoji="1" lang="en-US" altLang="ja-JP" sz="1400" b="1">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17318</xdr:colOff>
      <xdr:row>1</xdr:row>
      <xdr:rowOff>0</xdr:rowOff>
    </xdr:from>
    <xdr:to>
      <xdr:col>25</xdr:col>
      <xdr:colOff>518308</xdr:colOff>
      <xdr:row>6</xdr:row>
      <xdr:rowOff>59376</xdr:rowOff>
    </xdr:to>
    <xdr:sp macro="" textlink="">
      <xdr:nvSpPr>
        <xdr:cNvPr id="3" name="角丸四角形 2">
          <a:extLst>
            <a:ext uri="{FF2B5EF4-FFF2-40B4-BE49-F238E27FC236}">
              <a16:creationId xmlns:a16="http://schemas.microsoft.com/office/drawing/2014/main" id="{00000000-0008-0000-0B00-000003000000}"/>
            </a:ext>
          </a:extLst>
        </xdr:cNvPr>
        <xdr:cNvSpPr/>
      </xdr:nvSpPr>
      <xdr:spPr bwMode="auto">
        <a:xfrm>
          <a:off x="12694227" y="381000"/>
          <a:ext cx="3687536" cy="1877785"/>
        </a:xfrm>
        <a:prstGeom prst="roundRect">
          <a:avLst>
            <a:gd name="adj" fmla="val 9148"/>
          </a:avLst>
        </a:prstGeom>
        <a:solidFill>
          <a:srgbClr val="FFC000"/>
        </a:solidFill>
        <a:ln w="381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HGSｺﾞｼｯｸM" panose="020B0600000000000000" pitchFamily="50" charset="-128"/>
              <a:ea typeface="HGSｺﾞｼｯｸM" panose="020B0600000000000000" pitchFamily="50" charset="-128"/>
            </a:rPr>
            <a:t>リレーの大会ナンバーカードは、</a:t>
          </a:r>
          <a:endParaRPr kumimoji="1" lang="en-US" altLang="ja-JP" sz="1600">
            <a:latin typeface="HGSｺﾞｼｯｸM" panose="020B0600000000000000" pitchFamily="50" charset="-128"/>
            <a:ea typeface="HGSｺﾞｼｯｸM" panose="020B0600000000000000" pitchFamily="50" charset="-128"/>
          </a:endParaRPr>
        </a:p>
        <a:p>
          <a:pPr algn="l"/>
          <a:r>
            <a:rPr kumimoji="1" lang="ja-JP" altLang="en-US" sz="1600">
              <a:latin typeface="HGSｺﾞｼｯｸM" panose="020B0600000000000000" pitchFamily="50" charset="-128"/>
              <a:ea typeface="HGSｺﾞｼｯｸM" panose="020B0600000000000000" pitchFamily="50" charset="-128"/>
            </a:rPr>
            <a:t>個人種目の番号に合わせてください。</a:t>
          </a:r>
          <a:endParaRPr kumimoji="1" lang="en-US" altLang="ja-JP" sz="16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［例］～学校番号が９３９の場合～</a:t>
          </a:r>
          <a:endParaRPr kumimoji="1" lang="en-US" altLang="ja-JP" sz="12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○個人種目で９３９を使用　⇒　自動入力</a:t>
          </a:r>
          <a:endParaRPr kumimoji="1" lang="en-US" altLang="ja-JP" sz="12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○個人種目で９４０を使用　⇒　９４０を入力</a:t>
          </a:r>
          <a:endParaRPr kumimoji="1" lang="en-US" altLang="ja-JP" sz="12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○個人種目で９５９を使用　⇒　９５９を入力</a:t>
          </a:r>
          <a:endParaRPr kumimoji="1" lang="en-US" altLang="ja-JP" sz="12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　（３人目以降の選手）</a:t>
          </a:r>
          <a:endParaRPr kumimoji="1" lang="en-US" altLang="ja-JP" sz="1200">
            <a:latin typeface="HGSｺﾞｼｯｸM" panose="020B0600000000000000" pitchFamily="50" charset="-128"/>
            <a:ea typeface="HGSｺﾞｼｯｸM" panose="020B0600000000000000" pitchFamily="50" charset="-128"/>
          </a:endParaRPr>
        </a:p>
        <a:p>
          <a:pPr algn="l"/>
          <a:r>
            <a:rPr kumimoji="1" lang="ja-JP" altLang="en-US" sz="1200">
              <a:latin typeface="HGSｺﾞｼｯｸM" panose="020B0600000000000000" pitchFamily="50" charset="-128"/>
              <a:ea typeface="HGSｺﾞｼｯｸM" panose="020B0600000000000000" pitchFamily="50" charset="-128"/>
            </a:rPr>
            <a:t>○リレーのみの選手　　　　⇒　自動入力</a:t>
          </a:r>
          <a:endParaRPr kumimoji="1" lang="en-US" altLang="ja-JP" sz="1200">
            <a:latin typeface="HGSｺﾞｼｯｸM" panose="020B0600000000000000" pitchFamily="50" charset="-128"/>
            <a:ea typeface="HGSｺﾞｼｯｸM" panose="020B0600000000000000" pitchFamily="50" charset="-128"/>
          </a:endParaRPr>
        </a:p>
      </xdr:txBody>
    </xdr:sp>
    <xdr:clientData/>
  </xdr:twoCellAnchor>
  <xdr:twoCellAnchor>
    <xdr:from>
      <xdr:col>7</xdr:col>
      <xdr:colOff>0</xdr:colOff>
      <xdr:row>60</xdr:row>
      <xdr:rowOff>173184</xdr:rowOff>
    </xdr:from>
    <xdr:to>
      <xdr:col>14</xdr:col>
      <xdr:colOff>398319</xdr:colOff>
      <xdr:row>61</xdr:row>
      <xdr:rowOff>277093</xdr:rowOff>
    </xdr:to>
    <xdr:sp macro="" textlink="">
      <xdr:nvSpPr>
        <xdr:cNvPr id="4" name="角丸四角形吹き出し 3">
          <a:extLst>
            <a:ext uri="{FF2B5EF4-FFF2-40B4-BE49-F238E27FC236}">
              <a16:creationId xmlns:a16="http://schemas.microsoft.com/office/drawing/2014/main" id="{00000000-0008-0000-0B00-000004000000}"/>
            </a:ext>
          </a:extLst>
        </xdr:cNvPr>
        <xdr:cNvSpPr/>
      </xdr:nvSpPr>
      <xdr:spPr bwMode="auto">
        <a:xfrm>
          <a:off x="4772025" y="18680259"/>
          <a:ext cx="4017819" cy="446809"/>
        </a:xfrm>
        <a:prstGeom prst="wedgeRoundRectCallout">
          <a:avLst>
            <a:gd name="adj1" fmla="val -58225"/>
            <a:gd name="adj2" fmla="val -10577"/>
            <a:gd name="adj3" fmla="val 16667"/>
          </a:avLst>
        </a:prstGeom>
        <a:solidFill>
          <a:srgbClr val="FFC000"/>
        </a:solid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400">
              <a:latin typeface="HGPｺﾞｼｯｸM" panose="020B0600000000000000" pitchFamily="50" charset="-128"/>
              <a:ea typeface="HGPｺﾞｼｯｸM" panose="020B0600000000000000" pitchFamily="50" charset="-128"/>
            </a:rPr>
            <a:t> 抽選希望の「あり」・「なし」を必ず入れてください。</a:t>
          </a:r>
          <a:endParaRPr kumimoji="1" lang="en-US" altLang="ja-JP" sz="1400">
            <a:latin typeface="HGPｺﾞｼｯｸM" panose="020B0600000000000000" pitchFamily="50" charset="-128"/>
            <a:ea typeface="HGPｺﾞｼｯｸM" panose="020B0600000000000000" pitchFamily="50" charset="-128"/>
          </a:endParaRPr>
        </a:p>
      </xdr:txBody>
    </xdr:sp>
    <xdr:clientData/>
  </xdr:twoCellAnchor>
  <xdr:twoCellAnchor>
    <xdr:from>
      <xdr:col>1</xdr:col>
      <xdr:colOff>0</xdr:colOff>
      <xdr:row>68</xdr:row>
      <xdr:rowOff>0</xdr:rowOff>
    </xdr:from>
    <xdr:to>
      <xdr:col>25</xdr:col>
      <xdr:colOff>41564</xdr:colOff>
      <xdr:row>87</xdr:row>
      <xdr:rowOff>27709</xdr:rowOff>
    </xdr:to>
    <xdr:sp macro="" textlink="">
      <xdr:nvSpPr>
        <xdr:cNvPr id="7" name="角丸四角形吹き出し 6">
          <a:extLst>
            <a:ext uri="{FF2B5EF4-FFF2-40B4-BE49-F238E27FC236}">
              <a16:creationId xmlns:a16="http://schemas.microsoft.com/office/drawing/2014/main" id="{00000000-0008-0000-0B00-000007000000}"/>
            </a:ext>
          </a:extLst>
        </xdr:cNvPr>
        <xdr:cNvSpPr/>
      </xdr:nvSpPr>
      <xdr:spPr bwMode="auto">
        <a:xfrm>
          <a:off x="831273" y="18998045"/>
          <a:ext cx="16459200" cy="3318164"/>
        </a:xfrm>
        <a:prstGeom prst="wedgeRoundRectCallout">
          <a:avLst>
            <a:gd name="adj1" fmla="val -23487"/>
            <a:gd name="adj2" fmla="val -70395"/>
            <a:gd name="adj3" fmla="val 16667"/>
          </a:avLst>
        </a:prstGeom>
        <a:solidFill>
          <a:srgbClr val="FFFF00"/>
        </a:solid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400" b="1">
              <a:latin typeface="HG丸ｺﾞｼｯｸM-PRO" panose="020F0600000000000000" pitchFamily="50" charset="-128"/>
              <a:ea typeface="HG丸ｺﾞｼｯｸM-PRO" panose="020F0600000000000000" pitchFamily="50" charset="-128"/>
            </a:rPr>
            <a:t>待機場所の希望を、上の１～５の中から１つ選んでください。</a:t>
          </a:r>
          <a:endParaRPr kumimoji="1" lang="en-US" altLang="ja-JP" sz="1400" b="1">
            <a:latin typeface="HG丸ｺﾞｼｯｸM-PRO" panose="020F0600000000000000" pitchFamily="50" charset="-128"/>
            <a:ea typeface="HG丸ｺﾞｼｯｸM-PRO" panose="020F0600000000000000" pitchFamily="50" charset="-128"/>
          </a:endParaRPr>
        </a:p>
        <a:p>
          <a:pPr algn="l"/>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注意点　（１）選択されなかった学校はスタンドを割り振ります。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（２）コンコースとスタンドの両方を使うことはできません。</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（３）メタセコイアの抽選に外れた場合にコンコースを希望することはできません。</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（４）「３」を選択して両方とも抽選に外れた場合は、スタンドになります。</a:t>
          </a:r>
          <a:endParaRPr kumimoji="1" lang="en-US" altLang="ja-JP" sz="1400" b="1">
            <a:latin typeface="HG丸ｺﾞｼｯｸM-PRO" panose="020F0600000000000000" pitchFamily="50" charset="-128"/>
            <a:ea typeface="HG丸ｺﾞｼｯｸM-PRO" panose="020F0600000000000000" pitchFamily="50" charset="-128"/>
          </a:endParaRPr>
        </a:p>
        <a:p>
          <a:pPr algn="l"/>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説明　（１）スタンド　</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　スタンドの椅子席　（シートやテントの使用はできません。場所は抽選等で割り振られます。）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（２）コンコース　</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　スタンド裏のコンコースやスタンド裏１階のピロティ</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にシートを敷いて場所をとれます。広さは約４</a:t>
          </a:r>
          <a:r>
            <a:rPr kumimoji="1" lang="en-US" altLang="ja-JP" sz="1400" b="1">
              <a:latin typeface="HG丸ｺﾞｼｯｸM-PRO" panose="020F0600000000000000" pitchFamily="50" charset="-128"/>
              <a:ea typeface="HG丸ｺﾞｼｯｸM-PRO" panose="020F0600000000000000" pitchFamily="50" charset="-128"/>
            </a:rPr>
            <a:t>m×</a:t>
          </a:r>
          <a:r>
            <a:rPr kumimoji="1" lang="ja-JP" altLang="en-US" sz="1400" b="1">
              <a:latin typeface="HG丸ｺﾞｼｯｸM-PRO" panose="020F0600000000000000" pitchFamily="50" charset="-128"/>
              <a:ea typeface="HG丸ｺﾞｼｯｸM-PRO" panose="020F0600000000000000" pitchFamily="50" charset="-128"/>
            </a:rPr>
            <a:t>４ｍです。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（３）メタセコイア　</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　平塚中等南側の並木道に、テント・シートを使用して場所をとれます。広さは約４</a:t>
          </a:r>
          <a:r>
            <a:rPr kumimoji="1" lang="en-US" altLang="ja-JP" sz="1400" b="1">
              <a:latin typeface="HG丸ｺﾞｼｯｸM-PRO" panose="020F0600000000000000" pitchFamily="50" charset="-128"/>
              <a:ea typeface="HG丸ｺﾞｼｯｸM-PRO" panose="020F0600000000000000" pitchFamily="50" charset="-128"/>
            </a:rPr>
            <a:t>m×</a:t>
          </a:r>
          <a:r>
            <a:rPr kumimoji="1" lang="ja-JP" altLang="en-US" sz="1400" b="1">
              <a:latin typeface="HG丸ｺﾞｼｯｸM-PRO" panose="020F0600000000000000" pitchFamily="50" charset="-128"/>
              <a:ea typeface="HG丸ｺﾞｼｯｸM-PRO" panose="020F0600000000000000" pitchFamily="50" charset="-128"/>
            </a:rPr>
            <a:t>４ｍです。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a:t>
          </a:r>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上記以外の場所には場所をとることができません。</a:t>
          </a:r>
          <a:endParaRPr kumimoji="1" lang="en-US" altLang="ja-JP" sz="1400" b="1">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0</xdr:colOff>
      <xdr:row>54</xdr:row>
      <xdr:rowOff>173184</xdr:rowOff>
    </xdr:from>
    <xdr:to>
      <xdr:col>14</xdr:col>
      <xdr:colOff>398319</xdr:colOff>
      <xdr:row>55</xdr:row>
      <xdr:rowOff>277093</xdr:rowOff>
    </xdr:to>
    <xdr:sp macro="" textlink="">
      <xdr:nvSpPr>
        <xdr:cNvPr id="2" name="角丸四角形吹き出し 1">
          <a:extLst>
            <a:ext uri="{FF2B5EF4-FFF2-40B4-BE49-F238E27FC236}">
              <a16:creationId xmlns:a16="http://schemas.microsoft.com/office/drawing/2014/main" id="{00000000-0008-0000-0C00-000002000000}"/>
            </a:ext>
          </a:extLst>
        </xdr:cNvPr>
        <xdr:cNvSpPr/>
      </xdr:nvSpPr>
      <xdr:spPr bwMode="auto">
        <a:xfrm>
          <a:off x="4772025" y="18680259"/>
          <a:ext cx="4017819" cy="446809"/>
        </a:xfrm>
        <a:prstGeom prst="wedgeRoundRectCallout">
          <a:avLst>
            <a:gd name="adj1" fmla="val -58225"/>
            <a:gd name="adj2" fmla="val -10577"/>
            <a:gd name="adj3" fmla="val 16667"/>
          </a:avLst>
        </a:prstGeom>
        <a:solidFill>
          <a:srgbClr val="FFC000"/>
        </a:solid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400">
              <a:latin typeface="HGPｺﾞｼｯｸM" panose="020B0600000000000000" pitchFamily="50" charset="-128"/>
              <a:ea typeface="HGPｺﾞｼｯｸM" panose="020B0600000000000000" pitchFamily="50" charset="-128"/>
            </a:rPr>
            <a:t> 抽選希望の「あり」・「なし」を必ず入れてください。</a:t>
          </a:r>
          <a:endParaRPr kumimoji="1" lang="en-US" altLang="ja-JP" sz="1400">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9.xml"/><Relationship Id="rId1" Type="http://schemas.openxmlformats.org/officeDocument/2006/relationships/printerSettings" Target="../printerSettings/printerSettings26.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1:O702"/>
  <sheetViews>
    <sheetView zoomScaleNormal="100" workbookViewId="0">
      <pane xSplit="10" ySplit="2" topLeftCell="K21" activePane="bottomRight" state="frozen"/>
      <selection pane="topRight" activeCell="K1" sqref="K1"/>
      <selection pane="bottomLeft" activeCell="A3" sqref="A3"/>
      <selection pane="bottomRight" activeCell="F39" sqref="F39"/>
    </sheetView>
  </sheetViews>
  <sheetFormatPr defaultColWidth="8.88671875" defaultRowHeight="13.2"/>
  <cols>
    <col min="1" max="1" width="1.88671875" style="59" customWidth="1"/>
    <col min="2" max="2" width="7.109375" style="59" customWidth="1"/>
    <col min="3" max="3" width="5.44140625" style="59" customWidth="1"/>
    <col min="4" max="4" width="4.44140625" style="59" customWidth="1"/>
    <col min="5" max="5" width="22.88671875" style="59" customWidth="1"/>
    <col min="6" max="6" width="4.44140625" style="59" customWidth="1"/>
    <col min="7" max="7" width="22.88671875" style="59" customWidth="1"/>
    <col min="8" max="8" width="1.88671875" style="59" customWidth="1"/>
    <col min="9" max="9" width="6.33203125" style="59" customWidth="1"/>
    <col min="10" max="10" width="10.88671875" style="59" customWidth="1"/>
    <col min="11" max="11" width="20.88671875" style="59" customWidth="1"/>
    <col min="12" max="12" width="12.88671875" style="59" customWidth="1"/>
    <col min="13" max="13" width="18.109375" style="59" customWidth="1"/>
    <col min="14" max="16384" width="8.88671875" style="59"/>
  </cols>
  <sheetData>
    <row r="1" spans="2:15" ht="15" customHeight="1" thickBot="1">
      <c r="I1" s="59">
        <f ca="1">CELL("col",I1)-8</f>
        <v>1</v>
      </c>
      <c r="J1" s="59">
        <f t="shared" ref="J1:O1" ca="1" si="0">CELL("col",J1)-8</f>
        <v>2</v>
      </c>
      <c r="K1" s="59">
        <f t="shared" ca="1" si="0"/>
        <v>3</v>
      </c>
      <c r="L1" s="59">
        <f t="shared" ca="1" si="0"/>
        <v>4</v>
      </c>
      <c r="M1" s="59">
        <f t="shared" ca="1" si="0"/>
        <v>5</v>
      </c>
      <c r="N1" s="59">
        <f t="shared" ca="1" si="0"/>
        <v>6</v>
      </c>
      <c r="O1" s="59">
        <f t="shared" ca="1" si="0"/>
        <v>7</v>
      </c>
    </row>
    <row r="2" spans="2:15" ht="15" customHeight="1" thickBot="1">
      <c r="B2" s="73" t="s">
        <v>2071</v>
      </c>
      <c r="C2" s="135" t="s">
        <v>2539</v>
      </c>
      <c r="D2" s="144" t="s">
        <v>2565</v>
      </c>
      <c r="E2" s="136" t="s">
        <v>2071</v>
      </c>
      <c r="F2" s="136" t="s">
        <v>2072</v>
      </c>
      <c r="G2" s="148" t="str">
        <f>CONCATENATE($C2,$D2,$E2)</f>
        <v>令和4年度</v>
      </c>
      <c r="I2" s="161" t="s">
        <v>483</v>
      </c>
      <c r="J2" s="162" t="s">
        <v>369</v>
      </c>
      <c r="K2" s="162" t="s">
        <v>498</v>
      </c>
      <c r="L2" s="162" t="s">
        <v>370</v>
      </c>
      <c r="M2" s="163" t="s">
        <v>371</v>
      </c>
      <c r="N2" s="164" t="s">
        <v>2110</v>
      </c>
      <c r="O2" s="163" t="s">
        <v>2111</v>
      </c>
    </row>
    <row r="3" spans="2:15" ht="15" customHeight="1">
      <c r="B3" s="81" t="s">
        <v>2074</v>
      </c>
      <c r="C3" s="137" t="s">
        <v>2073</v>
      </c>
      <c r="D3" s="145" t="s">
        <v>2566</v>
      </c>
      <c r="E3" s="134" t="s">
        <v>2083</v>
      </c>
      <c r="F3" s="126" t="s">
        <v>2072</v>
      </c>
      <c r="G3" s="149" t="str">
        <f t="shared" ref="G3:G12" si="1">CONCATENATE($C3,$D3,$E3)</f>
        <v>第５７回　神奈川県中学校陸上競技選手権大会</v>
      </c>
      <c r="I3" s="156">
        <v>1</v>
      </c>
      <c r="J3" s="157" t="s">
        <v>19</v>
      </c>
      <c r="K3" s="158" t="s">
        <v>838</v>
      </c>
      <c r="L3" s="157"/>
      <c r="M3" s="177"/>
      <c r="N3" s="160"/>
      <c r="O3" s="159"/>
    </row>
    <row r="4" spans="2:15" ht="15" customHeight="1">
      <c r="B4" s="81" t="s">
        <v>2075</v>
      </c>
      <c r="C4" s="137" t="s">
        <v>2073</v>
      </c>
      <c r="D4" s="145" t="s">
        <v>2567</v>
      </c>
      <c r="E4" s="134" t="s">
        <v>2084</v>
      </c>
      <c r="F4" s="126" t="s">
        <v>2072</v>
      </c>
      <c r="G4" s="149" t="str">
        <f t="shared" si="1"/>
        <v>第３５回　神奈川県中学校選抜陸上競技大会</v>
      </c>
      <c r="I4" s="154">
        <v>3</v>
      </c>
      <c r="J4" s="126" t="s">
        <v>20</v>
      </c>
      <c r="K4" s="134" t="s">
        <v>518</v>
      </c>
      <c r="L4" s="126"/>
      <c r="M4" s="178"/>
      <c r="N4" s="101"/>
      <c r="O4" s="138"/>
    </row>
    <row r="5" spans="2:15" ht="15" customHeight="1">
      <c r="B5" s="81" t="s">
        <v>2076</v>
      </c>
      <c r="C5" s="137" t="s">
        <v>2073</v>
      </c>
      <c r="D5" s="145" t="s">
        <v>2568</v>
      </c>
      <c r="E5" s="134" t="s">
        <v>2643</v>
      </c>
      <c r="F5" s="126" t="s">
        <v>2072</v>
      </c>
      <c r="G5" s="149" t="str">
        <f t="shared" si="1"/>
        <v>第６８回　全日本中学校通信陸上競技神奈川県大会</v>
      </c>
      <c r="I5" s="154">
        <v>5</v>
      </c>
      <c r="J5" s="126" t="s">
        <v>21</v>
      </c>
      <c r="K5" s="134" t="s">
        <v>519</v>
      </c>
      <c r="L5" s="126"/>
      <c r="M5" s="178"/>
      <c r="N5" s="101"/>
      <c r="O5" s="138"/>
    </row>
    <row r="6" spans="2:15" ht="15" customHeight="1">
      <c r="B6" s="544" t="s">
        <v>2077</v>
      </c>
      <c r="C6" s="137" t="s">
        <v>2073</v>
      </c>
      <c r="D6" s="145" t="s">
        <v>2569</v>
      </c>
      <c r="E6" s="134" t="s">
        <v>2555</v>
      </c>
      <c r="F6" s="147"/>
      <c r="G6" s="150"/>
      <c r="I6" s="154">
        <v>7</v>
      </c>
      <c r="J6" s="126" t="s">
        <v>18</v>
      </c>
      <c r="K6" s="134" t="s">
        <v>520</v>
      </c>
      <c r="L6" s="126"/>
      <c r="M6" s="178"/>
      <c r="N6" s="101"/>
      <c r="O6" s="138"/>
    </row>
    <row r="7" spans="2:15" ht="15" customHeight="1">
      <c r="B7" s="545"/>
      <c r="C7" s="137" t="s">
        <v>2073</v>
      </c>
      <c r="D7" s="145" t="s">
        <v>2570</v>
      </c>
      <c r="E7" s="134" t="s">
        <v>2085</v>
      </c>
      <c r="F7" s="126" t="s">
        <v>2072</v>
      </c>
      <c r="G7" s="149" t="str">
        <f>CONCATENATE($C6,$D6,$E6,$C7,$D7,$E7)</f>
        <v>第５３回　U-16陸上競技大会　第２４回　選手選考会</v>
      </c>
      <c r="I7" s="154">
        <v>9</v>
      </c>
      <c r="J7" s="126" t="s">
        <v>22</v>
      </c>
      <c r="K7" s="134" t="s">
        <v>521</v>
      </c>
      <c r="L7" s="126"/>
      <c r="M7" s="178"/>
      <c r="N7" s="101"/>
      <c r="O7" s="138"/>
    </row>
    <row r="8" spans="2:15" ht="15" customHeight="1">
      <c r="B8" s="81" t="s">
        <v>2078</v>
      </c>
      <c r="C8" s="152"/>
      <c r="D8" s="153"/>
      <c r="E8" s="126" t="s">
        <v>2082</v>
      </c>
      <c r="F8" s="126" t="s">
        <v>2072</v>
      </c>
      <c r="G8" s="149" t="str">
        <f t="shared" si="1"/>
        <v>県中体連長距離記録会（８月）</v>
      </c>
      <c r="I8" s="154">
        <v>11</v>
      </c>
      <c r="J8" s="126" t="s">
        <v>23</v>
      </c>
      <c r="K8" s="134" t="s">
        <v>522</v>
      </c>
      <c r="L8" s="126"/>
      <c r="M8" s="178"/>
      <c r="N8" s="101"/>
      <c r="O8" s="138"/>
    </row>
    <row r="9" spans="2:15" ht="15" customHeight="1">
      <c r="B9" s="81" t="s">
        <v>2044</v>
      </c>
      <c r="C9" s="137" t="s">
        <v>2073</v>
      </c>
      <c r="D9" s="145" t="s">
        <v>2571</v>
      </c>
      <c r="E9" s="134" t="s">
        <v>2086</v>
      </c>
      <c r="F9" s="126" t="s">
        <v>2072</v>
      </c>
      <c r="G9" s="149" t="str">
        <f t="shared" si="1"/>
        <v>第７５回　神奈川県中学校陸上競技大会</v>
      </c>
      <c r="I9" s="154">
        <v>13</v>
      </c>
      <c r="J9" s="126" t="s">
        <v>24</v>
      </c>
      <c r="K9" s="134" t="s">
        <v>523</v>
      </c>
      <c r="L9" s="126"/>
      <c r="M9" s="178"/>
      <c r="N9" s="101"/>
      <c r="O9" s="138"/>
    </row>
    <row r="10" spans="2:15" ht="15" customHeight="1">
      <c r="B10" s="544" t="s">
        <v>2080</v>
      </c>
      <c r="C10" s="137" t="s">
        <v>2073</v>
      </c>
      <c r="D10" s="145" t="s">
        <v>2572</v>
      </c>
      <c r="E10" s="134" t="s">
        <v>2298</v>
      </c>
      <c r="F10" s="147"/>
      <c r="G10" s="150"/>
      <c r="I10" s="154">
        <v>15</v>
      </c>
      <c r="J10" s="126" t="s">
        <v>25</v>
      </c>
      <c r="K10" s="134" t="s">
        <v>524</v>
      </c>
      <c r="L10" s="126"/>
      <c r="M10" s="178"/>
      <c r="N10" s="101"/>
      <c r="O10" s="138"/>
    </row>
    <row r="11" spans="2:15" ht="15" customHeight="1">
      <c r="B11" s="545"/>
      <c r="C11" s="137" t="s">
        <v>2073</v>
      </c>
      <c r="D11" s="145" t="s">
        <v>2573</v>
      </c>
      <c r="E11" s="134" t="s">
        <v>2087</v>
      </c>
      <c r="F11" s="126" t="s">
        <v>2072</v>
      </c>
      <c r="G11" s="149" t="str">
        <f>CONCATENATE($C10,$D10,$E10,"　　",$C11,$D11,$E11)</f>
        <v>第４４回　神奈川県中学校男子駅伝大会　　第３７回　神奈川県中学校女子駅伝大会</v>
      </c>
      <c r="I11" s="154">
        <v>17</v>
      </c>
      <c r="J11" s="126" t="s">
        <v>26</v>
      </c>
      <c r="K11" s="134" t="s">
        <v>525</v>
      </c>
      <c r="L11" s="126"/>
      <c r="M11" s="178"/>
      <c r="N11" s="101"/>
      <c r="O11" s="138"/>
    </row>
    <row r="12" spans="2:15" ht="15" customHeight="1" thickBot="1">
      <c r="B12" s="82" t="s">
        <v>2081</v>
      </c>
      <c r="C12" s="139"/>
      <c r="D12" s="146"/>
      <c r="E12" s="141" t="s">
        <v>2629</v>
      </c>
      <c r="F12" s="140" t="s">
        <v>2072</v>
      </c>
      <c r="G12" s="151" t="str">
        <f t="shared" si="1"/>
        <v>神奈川県中学校長距離記録会</v>
      </c>
      <c r="I12" s="154">
        <v>19</v>
      </c>
      <c r="J12" s="126" t="s">
        <v>2303</v>
      </c>
      <c r="K12" s="134" t="s">
        <v>2304</v>
      </c>
      <c r="L12" s="126"/>
      <c r="M12" s="178"/>
      <c r="N12" s="101"/>
      <c r="O12" s="138"/>
    </row>
    <row r="13" spans="2:15" ht="15" customHeight="1" thickBot="1">
      <c r="I13" s="154">
        <v>21</v>
      </c>
      <c r="J13" s="126" t="s">
        <v>28</v>
      </c>
      <c r="K13" s="134" t="s">
        <v>527</v>
      </c>
      <c r="L13" s="126"/>
      <c r="M13" s="178"/>
      <c r="N13" s="101"/>
      <c r="O13" s="138"/>
    </row>
    <row r="14" spans="2:15" ht="15" customHeight="1" thickBot="1">
      <c r="B14" s="366" t="s">
        <v>2272</v>
      </c>
      <c r="I14" s="154">
        <v>23</v>
      </c>
      <c r="J14" s="126" t="s">
        <v>29</v>
      </c>
      <c r="K14" s="134" t="s">
        <v>528</v>
      </c>
      <c r="L14" s="126"/>
      <c r="M14" s="178"/>
      <c r="N14" s="101"/>
      <c r="O14" s="138"/>
    </row>
    <row r="15" spans="2:15" ht="15" customHeight="1">
      <c r="B15" s="546" t="s">
        <v>2273</v>
      </c>
      <c r="C15" s="547"/>
      <c r="D15" s="547"/>
      <c r="E15" s="547"/>
      <c r="F15" s="547"/>
      <c r="G15" s="548"/>
      <c r="I15" s="154">
        <v>25</v>
      </c>
      <c r="J15" s="126" t="s">
        <v>30</v>
      </c>
      <c r="K15" s="134" t="s">
        <v>529</v>
      </c>
      <c r="L15" s="126"/>
      <c r="M15" s="178"/>
      <c r="N15" s="101"/>
      <c r="O15" s="138"/>
    </row>
    <row r="16" spans="2:15" ht="15" customHeight="1">
      <c r="B16" s="541" t="s">
        <v>2061</v>
      </c>
      <c r="C16" s="542"/>
      <c r="D16" s="542"/>
      <c r="E16" s="542"/>
      <c r="F16" s="542"/>
      <c r="G16" s="543"/>
      <c r="I16" s="154">
        <v>27</v>
      </c>
      <c r="J16" s="126" t="s">
        <v>27</v>
      </c>
      <c r="K16" s="134" t="s">
        <v>530</v>
      </c>
      <c r="L16" s="126"/>
      <c r="M16" s="178"/>
      <c r="N16" s="101"/>
      <c r="O16" s="138"/>
    </row>
    <row r="17" spans="2:15" ht="15" customHeight="1">
      <c r="B17" s="541" t="s">
        <v>2046</v>
      </c>
      <c r="C17" s="542"/>
      <c r="D17" s="542"/>
      <c r="E17" s="542"/>
      <c r="F17" s="542"/>
      <c r="G17" s="543"/>
      <c r="I17" s="154">
        <v>29</v>
      </c>
      <c r="J17" s="126" t="s">
        <v>31</v>
      </c>
      <c r="K17" s="134" t="s">
        <v>531</v>
      </c>
      <c r="L17" s="126"/>
      <c r="M17" s="178"/>
      <c r="N17" s="101"/>
      <c r="O17" s="138"/>
    </row>
    <row r="18" spans="2:15" ht="15" customHeight="1">
      <c r="B18" s="541" t="s">
        <v>2047</v>
      </c>
      <c r="C18" s="542"/>
      <c r="D18" s="542"/>
      <c r="E18" s="542"/>
      <c r="F18" s="542"/>
      <c r="G18" s="543"/>
      <c r="I18" s="154">
        <v>31</v>
      </c>
      <c r="J18" s="126" t="s">
        <v>32</v>
      </c>
      <c r="K18" s="134" t="s">
        <v>532</v>
      </c>
      <c r="L18" s="126"/>
      <c r="M18" s="178"/>
      <c r="N18" s="101"/>
      <c r="O18" s="138"/>
    </row>
    <row r="19" spans="2:15" ht="15" customHeight="1" thickBot="1">
      <c r="B19" s="538" t="s">
        <v>2048</v>
      </c>
      <c r="C19" s="539"/>
      <c r="D19" s="539"/>
      <c r="E19" s="539"/>
      <c r="F19" s="539"/>
      <c r="G19" s="540"/>
      <c r="I19" s="154">
        <v>33</v>
      </c>
      <c r="J19" s="126" t="s">
        <v>33</v>
      </c>
      <c r="K19" s="134" t="s">
        <v>533</v>
      </c>
      <c r="L19" s="126"/>
      <c r="M19" s="178"/>
      <c r="N19" s="101"/>
      <c r="O19" s="138"/>
    </row>
    <row r="20" spans="2:15" ht="15" customHeight="1" thickBot="1">
      <c r="I20" s="154">
        <v>35</v>
      </c>
      <c r="J20" s="126" t="s">
        <v>35</v>
      </c>
      <c r="K20" s="134" t="s">
        <v>534</v>
      </c>
      <c r="L20" s="126"/>
      <c r="M20" s="178"/>
      <c r="N20" s="101"/>
      <c r="O20" s="138"/>
    </row>
    <row r="21" spans="2:15" ht="15" customHeight="1" thickBot="1">
      <c r="B21" s="399" t="s">
        <v>2382</v>
      </c>
      <c r="C21" s="406">
        <v>2022</v>
      </c>
      <c r="D21" s="163" t="s">
        <v>2387</v>
      </c>
      <c r="I21" s="154">
        <v>37</v>
      </c>
      <c r="J21" s="126" t="s">
        <v>36</v>
      </c>
      <c r="K21" s="134" t="s">
        <v>535</v>
      </c>
      <c r="L21" s="126"/>
      <c r="M21" s="178"/>
      <c r="N21" s="101"/>
      <c r="O21" s="138"/>
    </row>
    <row r="22" spans="2:15" ht="15" customHeight="1">
      <c r="B22" s="135" t="s">
        <v>2383</v>
      </c>
      <c r="C22" s="403">
        <f>C21-15</f>
        <v>2007</v>
      </c>
      <c r="D22" s="400"/>
      <c r="E22" s="407">
        <f>DATE($C22,4,2)</f>
        <v>39174</v>
      </c>
      <c r="F22" s="400" t="s">
        <v>2386</v>
      </c>
      <c r="G22" s="410">
        <f>DATE($C22,12,31)</f>
        <v>39447</v>
      </c>
      <c r="I22" s="154">
        <v>39</v>
      </c>
      <c r="J22" s="126" t="s">
        <v>2663</v>
      </c>
      <c r="K22" s="134" t="s">
        <v>536</v>
      </c>
      <c r="L22" s="126"/>
      <c r="M22" s="178"/>
      <c r="N22" s="101"/>
      <c r="O22" s="138"/>
    </row>
    <row r="23" spans="2:15" ht="15" customHeight="1">
      <c r="B23" s="137" t="s">
        <v>2384</v>
      </c>
      <c r="C23" s="404">
        <f>C22+1</f>
        <v>2008</v>
      </c>
      <c r="D23" s="401"/>
      <c r="E23" s="408">
        <f t="shared" ref="E23:E24" si="2">DATE($C23,1,1)</f>
        <v>39448</v>
      </c>
      <c r="F23" s="401" t="s">
        <v>2386</v>
      </c>
      <c r="G23" s="411">
        <f t="shared" ref="G23" si="3">DATE($C23,12,31)</f>
        <v>39813</v>
      </c>
      <c r="I23" s="154">
        <v>41</v>
      </c>
      <c r="J23" s="126" t="s">
        <v>37</v>
      </c>
      <c r="K23" s="134" t="s">
        <v>537</v>
      </c>
      <c r="L23" s="126"/>
      <c r="M23" s="178"/>
      <c r="N23" s="101"/>
      <c r="O23" s="138"/>
    </row>
    <row r="24" spans="2:15" ht="15" customHeight="1">
      <c r="B24" s="137" t="s">
        <v>2385</v>
      </c>
      <c r="C24" s="404">
        <f>C23+1</f>
        <v>2009</v>
      </c>
      <c r="D24" s="401"/>
      <c r="E24" s="408">
        <f t="shared" si="2"/>
        <v>39814</v>
      </c>
      <c r="F24" s="401" t="s">
        <v>2386</v>
      </c>
      <c r="G24" s="411">
        <f>DATE($C24+1,4,1)</f>
        <v>40269</v>
      </c>
      <c r="I24" s="154">
        <v>43</v>
      </c>
      <c r="J24" s="126" t="s">
        <v>38</v>
      </c>
      <c r="K24" s="134" t="s">
        <v>538</v>
      </c>
      <c r="L24" s="126"/>
      <c r="M24" s="178"/>
      <c r="N24" s="101"/>
      <c r="O24" s="138"/>
    </row>
    <row r="25" spans="2:15" ht="15" customHeight="1" thickBot="1">
      <c r="B25" s="139" t="s">
        <v>2394</v>
      </c>
      <c r="C25" s="405"/>
      <c r="D25" s="402"/>
      <c r="E25" s="409">
        <f>E22</f>
        <v>39174</v>
      </c>
      <c r="F25" s="402" t="s">
        <v>2386</v>
      </c>
      <c r="G25" s="412">
        <f>G24</f>
        <v>40269</v>
      </c>
      <c r="I25" s="154">
        <v>45</v>
      </c>
      <c r="J25" s="126"/>
      <c r="K25" s="134" t="s">
        <v>526</v>
      </c>
      <c r="L25" s="126"/>
      <c r="M25" s="178"/>
      <c r="N25" s="101"/>
      <c r="O25" s="138"/>
    </row>
    <row r="26" spans="2:15" ht="15" customHeight="1" thickBot="1">
      <c r="I26" s="154">
        <v>47</v>
      </c>
      <c r="J26" s="126" t="s">
        <v>40</v>
      </c>
      <c r="K26" s="134" t="s">
        <v>539</v>
      </c>
      <c r="L26" s="126"/>
      <c r="M26" s="178"/>
      <c r="N26" s="101"/>
      <c r="O26" s="138"/>
    </row>
    <row r="27" spans="2:15" ht="15" customHeight="1" thickBot="1">
      <c r="B27" s="366" t="s">
        <v>2425</v>
      </c>
      <c r="D27" s="366" t="s">
        <v>2426</v>
      </c>
      <c r="I27" s="154">
        <v>49</v>
      </c>
      <c r="J27" s="126" t="s">
        <v>6</v>
      </c>
      <c r="K27" s="134" t="s">
        <v>7</v>
      </c>
      <c r="L27" s="126"/>
      <c r="M27" s="178"/>
      <c r="N27" s="101" t="s">
        <v>41</v>
      </c>
      <c r="O27" s="138" t="s">
        <v>540</v>
      </c>
    </row>
    <row r="28" spans="2:15" ht="15" customHeight="1">
      <c r="B28" s="435" t="s">
        <v>2427</v>
      </c>
      <c r="D28" s="435">
        <v>1</v>
      </c>
      <c r="I28" s="154">
        <v>51</v>
      </c>
      <c r="J28" s="126" t="s">
        <v>42</v>
      </c>
      <c r="K28" s="134" t="s">
        <v>541</v>
      </c>
      <c r="L28" s="126"/>
      <c r="M28" s="178"/>
      <c r="N28" s="101"/>
      <c r="O28" s="138"/>
    </row>
    <row r="29" spans="2:15" ht="15" customHeight="1" thickBot="1">
      <c r="B29" s="82" t="s">
        <v>2428</v>
      </c>
      <c r="D29" s="81">
        <v>2</v>
      </c>
      <c r="I29" s="154">
        <v>53</v>
      </c>
      <c r="J29" s="126"/>
      <c r="K29" s="134"/>
      <c r="L29" s="126"/>
      <c r="M29" s="178"/>
      <c r="N29" s="101" t="s">
        <v>865</v>
      </c>
      <c r="O29" s="138" t="s">
        <v>542</v>
      </c>
    </row>
    <row r="30" spans="2:15" ht="15" customHeight="1" thickBot="1">
      <c r="D30" s="82">
        <v>3</v>
      </c>
      <c r="I30" s="154">
        <v>55</v>
      </c>
      <c r="J30" s="126" t="s">
        <v>43</v>
      </c>
      <c r="K30" s="134" t="s">
        <v>543</v>
      </c>
      <c r="L30" s="126"/>
      <c r="M30" s="178"/>
      <c r="N30" s="101"/>
      <c r="O30" s="138"/>
    </row>
    <row r="31" spans="2:15" ht="15" customHeight="1" thickBot="1">
      <c r="I31" s="154">
        <v>57</v>
      </c>
      <c r="J31" s="126" t="s">
        <v>44</v>
      </c>
      <c r="K31" s="134" t="s">
        <v>544</v>
      </c>
      <c r="L31" s="126"/>
      <c r="M31" s="178"/>
      <c r="N31" s="101"/>
      <c r="O31" s="138"/>
    </row>
    <row r="32" spans="2:15" ht="15" customHeight="1" thickBot="1">
      <c r="B32" s="161" t="s">
        <v>2513</v>
      </c>
      <c r="C32" s="163" t="s">
        <v>2514</v>
      </c>
      <c r="E32" s="161" t="s">
        <v>2657</v>
      </c>
      <c r="F32" s="163" t="s">
        <v>2658</v>
      </c>
      <c r="I32" s="154">
        <v>59</v>
      </c>
      <c r="J32" s="126" t="s">
        <v>46</v>
      </c>
      <c r="K32" s="134" t="s">
        <v>545</v>
      </c>
      <c r="L32" s="126"/>
      <c r="M32" s="178"/>
      <c r="N32" s="101"/>
      <c r="O32" s="138"/>
    </row>
    <row r="33" spans="2:15" ht="15" customHeight="1">
      <c r="B33" s="504" t="s">
        <v>2516</v>
      </c>
      <c r="C33" s="159">
        <v>1</v>
      </c>
      <c r="E33" s="504" t="s">
        <v>2651</v>
      </c>
      <c r="F33" s="159">
        <v>600</v>
      </c>
      <c r="I33" s="154">
        <v>61</v>
      </c>
      <c r="J33" s="126" t="s">
        <v>47</v>
      </c>
      <c r="K33" s="134" t="s">
        <v>546</v>
      </c>
      <c r="L33" s="126"/>
      <c r="M33" s="178"/>
      <c r="N33" s="101"/>
      <c r="O33" s="138"/>
    </row>
    <row r="34" spans="2:15" ht="15" customHeight="1">
      <c r="B34" s="137" t="s">
        <v>2314</v>
      </c>
      <c r="C34" s="138">
        <v>2</v>
      </c>
      <c r="E34" s="137" t="s">
        <v>2652</v>
      </c>
      <c r="F34" s="138">
        <v>1100</v>
      </c>
      <c r="I34" s="154">
        <v>63</v>
      </c>
      <c r="J34" s="126" t="s">
        <v>48</v>
      </c>
      <c r="K34" s="134" t="s">
        <v>547</v>
      </c>
      <c r="L34" s="126"/>
      <c r="M34" s="178"/>
      <c r="N34" s="101"/>
      <c r="O34" s="138"/>
    </row>
    <row r="35" spans="2:15" ht="15" customHeight="1">
      <c r="B35" s="137" t="s">
        <v>2316</v>
      </c>
      <c r="C35" s="138">
        <v>3</v>
      </c>
      <c r="E35" s="137" t="s">
        <v>2653</v>
      </c>
      <c r="F35" s="138">
        <v>600</v>
      </c>
      <c r="I35" s="154">
        <v>65</v>
      </c>
      <c r="J35" s="126" t="s">
        <v>2664</v>
      </c>
      <c r="K35" s="134" t="s">
        <v>548</v>
      </c>
      <c r="L35" s="126"/>
      <c r="M35" s="178"/>
      <c r="N35" s="101"/>
      <c r="O35" s="138"/>
    </row>
    <row r="36" spans="2:15" ht="15" customHeight="1">
      <c r="B36" s="137" t="s">
        <v>2318</v>
      </c>
      <c r="C36" s="138">
        <v>4</v>
      </c>
      <c r="E36" s="137" t="s">
        <v>2654</v>
      </c>
      <c r="F36" s="138">
        <v>1100</v>
      </c>
      <c r="I36" s="154">
        <v>67</v>
      </c>
      <c r="J36" s="126" t="s">
        <v>2665</v>
      </c>
      <c r="K36" s="134" t="s">
        <v>8</v>
      </c>
      <c r="L36" s="126"/>
      <c r="M36" s="178"/>
      <c r="N36" s="101"/>
      <c r="O36" s="138"/>
    </row>
    <row r="37" spans="2:15" ht="15" customHeight="1">
      <c r="B37" s="137" t="s">
        <v>2320</v>
      </c>
      <c r="C37" s="138">
        <v>5</v>
      </c>
      <c r="E37" s="137" t="s">
        <v>2655</v>
      </c>
      <c r="F37" s="138">
        <v>600</v>
      </c>
      <c r="I37" s="154">
        <v>69</v>
      </c>
      <c r="J37" s="126" t="s">
        <v>49</v>
      </c>
      <c r="K37" s="134" t="s">
        <v>549</v>
      </c>
      <c r="L37" s="126"/>
      <c r="M37" s="178"/>
      <c r="N37" s="101"/>
      <c r="O37" s="138"/>
    </row>
    <row r="38" spans="2:15" ht="15" customHeight="1">
      <c r="B38" s="137" t="s">
        <v>2322</v>
      </c>
      <c r="C38" s="138">
        <v>6</v>
      </c>
      <c r="E38" s="137" t="s">
        <v>2656</v>
      </c>
      <c r="F38" s="138">
        <v>1100</v>
      </c>
      <c r="I38" s="154">
        <v>71</v>
      </c>
      <c r="J38" s="126" t="s">
        <v>50</v>
      </c>
      <c r="K38" s="134" t="s">
        <v>550</v>
      </c>
      <c r="L38" s="126"/>
      <c r="M38" s="178"/>
      <c r="N38" s="101"/>
      <c r="O38" s="138"/>
    </row>
    <row r="39" spans="2:15" ht="15" customHeight="1">
      <c r="B39" s="137" t="s">
        <v>2324</v>
      </c>
      <c r="C39" s="138">
        <v>7</v>
      </c>
      <c r="E39" s="137" t="s">
        <v>2659</v>
      </c>
      <c r="F39" s="138">
        <v>1100</v>
      </c>
      <c r="I39" s="154">
        <v>73</v>
      </c>
      <c r="J39" s="126" t="s">
        <v>51</v>
      </c>
      <c r="K39" s="134" t="s">
        <v>551</v>
      </c>
      <c r="L39" s="126"/>
      <c r="M39" s="178"/>
      <c r="N39" s="101"/>
      <c r="O39" s="138"/>
    </row>
    <row r="40" spans="2:15" ht="15" customHeight="1" thickBot="1">
      <c r="B40" s="137" t="s">
        <v>2328</v>
      </c>
      <c r="C40" s="138">
        <v>8</v>
      </c>
      <c r="E40" s="139" t="s">
        <v>2660</v>
      </c>
      <c r="F40" s="142">
        <v>1300</v>
      </c>
      <c r="I40" s="154">
        <v>75</v>
      </c>
      <c r="J40" s="126" t="s">
        <v>52</v>
      </c>
      <c r="K40" s="134" t="s">
        <v>552</v>
      </c>
      <c r="L40" s="126"/>
      <c r="M40" s="178"/>
      <c r="N40" s="101"/>
      <c r="O40" s="138"/>
    </row>
    <row r="41" spans="2:15" ht="15" customHeight="1">
      <c r="B41" s="137" t="s">
        <v>490</v>
      </c>
      <c r="C41" s="138">
        <v>9</v>
      </c>
      <c r="I41" s="154">
        <v>77</v>
      </c>
      <c r="J41" s="126" t="s">
        <v>53</v>
      </c>
      <c r="K41" s="134" t="s">
        <v>553</v>
      </c>
      <c r="L41" s="126"/>
      <c r="M41" s="178"/>
      <c r="N41" s="101"/>
      <c r="O41" s="138"/>
    </row>
    <row r="42" spans="2:15" ht="15" customHeight="1">
      <c r="B42" s="137" t="s">
        <v>494</v>
      </c>
      <c r="C42" s="138">
        <v>10</v>
      </c>
      <c r="I42" s="154">
        <v>79</v>
      </c>
      <c r="J42" s="126" t="s">
        <v>54</v>
      </c>
      <c r="K42" s="134" t="s">
        <v>554</v>
      </c>
      <c r="L42" s="126"/>
      <c r="M42" s="178"/>
      <c r="N42" s="101"/>
      <c r="O42" s="138"/>
    </row>
    <row r="43" spans="2:15" ht="15" customHeight="1">
      <c r="B43" s="137" t="s">
        <v>491</v>
      </c>
      <c r="C43" s="138">
        <v>11</v>
      </c>
      <c r="I43" s="154">
        <v>81</v>
      </c>
      <c r="J43" s="126" t="s">
        <v>55</v>
      </c>
      <c r="K43" s="134" t="s">
        <v>555</v>
      </c>
      <c r="L43" s="126"/>
      <c r="M43" s="178"/>
      <c r="N43" s="101"/>
      <c r="O43" s="138"/>
    </row>
    <row r="44" spans="2:15" ht="15" customHeight="1" thickBot="1">
      <c r="B44" s="139" t="s">
        <v>492</v>
      </c>
      <c r="C44" s="142">
        <v>12</v>
      </c>
      <c r="I44" s="154">
        <v>83</v>
      </c>
      <c r="J44" s="126" t="s">
        <v>2666</v>
      </c>
      <c r="K44" s="134" t="s">
        <v>556</v>
      </c>
      <c r="L44" s="126"/>
      <c r="M44" s="178"/>
      <c r="N44" s="101"/>
      <c r="O44" s="138"/>
    </row>
    <row r="45" spans="2:15" ht="15" customHeight="1" thickBot="1">
      <c r="I45" s="154">
        <v>85</v>
      </c>
      <c r="J45" s="126" t="s">
        <v>57</v>
      </c>
      <c r="K45" s="134" t="s">
        <v>557</v>
      </c>
      <c r="L45" s="126"/>
      <c r="M45" s="178"/>
      <c r="N45" s="101"/>
      <c r="O45" s="138"/>
    </row>
    <row r="46" spans="2:15" ht="15" customHeight="1" thickBot="1">
      <c r="B46" s="161" t="s">
        <v>2513</v>
      </c>
      <c r="C46" s="163" t="s">
        <v>2517</v>
      </c>
      <c r="I46" s="154">
        <v>87</v>
      </c>
      <c r="J46" s="126" t="s">
        <v>58</v>
      </c>
      <c r="K46" s="134" t="s">
        <v>558</v>
      </c>
      <c r="L46" s="126"/>
      <c r="M46" s="178"/>
      <c r="N46" s="101"/>
      <c r="O46" s="138"/>
    </row>
    <row r="47" spans="2:15" ht="15" customHeight="1">
      <c r="B47" s="504" t="s">
        <v>2330</v>
      </c>
      <c r="C47" s="159">
        <v>1</v>
      </c>
      <c r="I47" s="154">
        <v>89</v>
      </c>
      <c r="J47" s="126" t="s">
        <v>59</v>
      </c>
      <c r="K47" s="134" t="s">
        <v>559</v>
      </c>
      <c r="L47" s="126"/>
      <c r="M47" s="178"/>
      <c r="N47" s="101"/>
      <c r="O47" s="138"/>
    </row>
    <row r="48" spans="2:15" ht="15" customHeight="1">
      <c r="B48" s="137" t="s">
        <v>2331</v>
      </c>
      <c r="C48" s="138">
        <v>2</v>
      </c>
      <c r="I48" s="154">
        <v>91</v>
      </c>
      <c r="J48" s="126" t="s">
        <v>60</v>
      </c>
      <c r="K48" s="134" t="s">
        <v>560</v>
      </c>
      <c r="L48" s="126"/>
      <c r="M48" s="178"/>
      <c r="N48" s="101"/>
      <c r="O48" s="138"/>
    </row>
    <row r="49" spans="2:15" ht="15" customHeight="1">
      <c r="B49" s="137" t="s">
        <v>2332</v>
      </c>
      <c r="C49" s="138">
        <v>3</v>
      </c>
      <c r="I49" s="154">
        <v>93</v>
      </c>
      <c r="J49" s="126" t="s">
        <v>61</v>
      </c>
      <c r="K49" s="134" t="s">
        <v>561</v>
      </c>
      <c r="L49" s="126"/>
      <c r="M49" s="178"/>
      <c r="N49" s="101"/>
      <c r="O49" s="138"/>
    </row>
    <row r="50" spans="2:15" ht="15" customHeight="1">
      <c r="B50" s="137" t="s">
        <v>2314</v>
      </c>
      <c r="C50" s="138">
        <v>4</v>
      </c>
      <c r="I50" s="154">
        <v>95</v>
      </c>
      <c r="J50" s="126" t="s">
        <v>2667</v>
      </c>
      <c r="K50" s="134" t="s">
        <v>2305</v>
      </c>
      <c r="L50" s="126"/>
      <c r="M50" s="178"/>
      <c r="N50" s="101"/>
      <c r="O50" s="138"/>
    </row>
    <row r="51" spans="2:15" ht="15" customHeight="1">
      <c r="B51" s="137" t="s">
        <v>2316</v>
      </c>
      <c r="C51" s="138">
        <v>5</v>
      </c>
      <c r="I51" s="154">
        <v>97</v>
      </c>
      <c r="J51" s="126" t="s">
        <v>63</v>
      </c>
      <c r="K51" s="134" t="s">
        <v>562</v>
      </c>
      <c r="L51" s="126"/>
      <c r="M51" s="178"/>
      <c r="N51" s="101"/>
      <c r="O51" s="138"/>
    </row>
    <row r="52" spans="2:15" ht="15" customHeight="1">
      <c r="B52" s="137" t="s">
        <v>2335</v>
      </c>
      <c r="C52" s="138">
        <v>6</v>
      </c>
      <c r="I52" s="154">
        <v>99</v>
      </c>
      <c r="J52" s="126" t="s">
        <v>2088</v>
      </c>
      <c r="K52" s="134" t="s">
        <v>2089</v>
      </c>
      <c r="L52" s="126"/>
      <c r="M52" s="178"/>
      <c r="N52" s="101"/>
      <c r="O52" s="138"/>
    </row>
    <row r="53" spans="2:15" ht="15" customHeight="1">
      <c r="B53" s="137" t="s">
        <v>2318</v>
      </c>
      <c r="C53" s="138">
        <v>7</v>
      </c>
      <c r="I53" s="154">
        <v>101</v>
      </c>
      <c r="J53" s="126" t="s">
        <v>64</v>
      </c>
      <c r="K53" s="134" t="s">
        <v>564</v>
      </c>
      <c r="L53" s="126"/>
      <c r="M53" s="178"/>
      <c r="N53" s="101"/>
      <c r="O53" s="138"/>
    </row>
    <row r="54" spans="2:15" ht="15" customHeight="1">
      <c r="B54" s="137" t="s">
        <v>2334</v>
      </c>
      <c r="C54" s="138">
        <v>8</v>
      </c>
      <c r="I54" s="154">
        <v>103</v>
      </c>
      <c r="J54" s="126" t="s">
        <v>65</v>
      </c>
      <c r="K54" s="134" t="s">
        <v>565</v>
      </c>
      <c r="L54" s="126"/>
      <c r="M54" s="178"/>
      <c r="N54" s="101"/>
      <c r="O54" s="138"/>
    </row>
    <row r="55" spans="2:15" ht="15" customHeight="1">
      <c r="B55" s="137" t="s">
        <v>2320</v>
      </c>
      <c r="C55" s="138">
        <v>9</v>
      </c>
      <c r="I55" s="154">
        <v>105</v>
      </c>
      <c r="J55" s="126" t="s">
        <v>66</v>
      </c>
      <c r="K55" s="134" t="s">
        <v>566</v>
      </c>
      <c r="L55" s="126"/>
      <c r="M55" s="178"/>
      <c r="N55" s="101"/>
      <c r="O55" s="138"/>
    </row>
    <row r="56" spans="2:15" ht="15" customHeight="1">
      <c r="B56" s="137" t="s">
        <v>2322</v>
      </c>
      <c r="C56" s="138">
        <v>10</v>
      </c>
      <c r="I56" s="154">
        <v>107</v>
      </c>
      <c r="J56" s="126" t="s">
        <v>2668</v>
      </c>
      <c r="K56" s="134" t="s">
        <v>1630</v>
      </c>
      <c r="L56" s="126"/>
      <c r="M56" s="178"/>
      <c r="N56" s="101"/>
      <c r="O56" s="138"/>
    </row>
    <row r="57" spans="2:15" ht="15" customHeight="1">
      <c r="B57" s="137" t="s">
        <v>2324</v>
      </c>
      <c r="C57" s="138">
        <v>11</v>
      </c>
      <c r="I57" s="154">
        <v>109</v>
      </c>
      <c r="J57" s="126" t="s">
        <v>67</v>
      </c>
      <c r="K57" s="134" t="s">
        <v>567</v>
      </c>
      <c r="L57" s="126"/>
      <c r="M57" s="178"/>
      <c r="N57" s="101"/>
      <c r="O57" s="138"/>
    </row>
    <row r="58" spans="2:15" ht="15" customHeight="1">
      <c r="B58" s="137" t="s">
        <v>2328</v>
      </c>
      <c r="C58" s="138">
        <v>12</v>
      </c>
      <c r="I58" s="154">
        <v>111</v>
      </c>
      <c r="J58" s="126" t="s">
        <v>68</v>
      </c>
      <c r="K58" s="134" t="s">
        <v>568</v>
      </c>
      <c r="L58" s="126"/>
      <c r="M58" s="178"/>
      <c r="N58" s="101"/>
      <c r="O58" s="138"/>
    </row>
    <row r="59" spans="2:15" ht="15" customHeight="1">
      <c r="B59" s="137" t="s">
        <v>490</v>
      </c>
      <c r="C59" s="138">
        <v>13</v>
      </c>
      <c r="I59" s="154">
        <v>113</v>
      </c>
      <c r="J59" s="126" t="s">
        <v>2669</v>
      </c>
      <c r="K59" s="134" t="s">
        <v>2306</v>
      </c>
      <c r="L59" s="126"/>
      <c r="M59" s="178"/>
      <c r="N59" s="101"/>
      <c r="O59" s="138"/>
    </row>
    <row r="60" spans="2:15" ht="15" customHeight="1">
      <c r="B60" s="137" t="s">
        <v>494</v>
      </c>
      <c r="C60" s="138">
        <v>14</v>
      </c>
      <c r="I60" s="154">
        <v>115</v>
      </c>
      <c r="J60" s="126" t="s">
        <v>2090</v>
      </c>
      <c r="K60" s="134" t="s">
        <v>2091</v>
      </c>
      <c r="L60" s="126"/>
      <c r="M60" s="178"/>
      <c r="N60" s="101"/>
      <c r="O60" s="138"/>
    </row>
    <row r="61" spans="2:15" ht="15" customHeight="1">
      <c r="B61" s="137" t="s">
        <v>2312</v>
      </c>
      <c r="C61" s="138">
        <v>15</v>
      </c>
      <c r="I61" s="154">
        <v>117</v>
      </c>
      <c r="J61" s="126" t="s">
        <v>71</v>
      </c>
      <c r="K61" s="134" t="s">
        <v>570</v>
      </c>
      <c r="L61" s="126"/>
      <c r="M61" s="178"/>
      <c r="N61" s="101"/>
      <c r="O61" s="138"/>
    </row>
    <row r="62" spans="2:15" ht="15" customHeight="1">
      <c r="B62" s="137" t="s">
        <v>491</v>
      </c>
      <c r="C62" s="138">
        <v>16</v>
      </c>
      <c r="I62" s="154">
        <v>119</v>
      </c>
      <c r="J62" s="126" t="s">
        <v>72</v>
      </c>
      <c r="K62" s="134" t="s">
        <v>571</v>
      </c>
      <c r="L62" s="126"/>
      <c r="M62" s="178"/>
      <c r="N62" s="101"/>
      <c r="O62" s="138"/>
    </row>
    <row r="63" spans="2:15" ht="15" customHeight="1">
      <c r="B63" s="137" t="s">
        <v>492</v>
      </c>
      <c r="C63" s="138">
        <v>17</v>
      </c>
      <c r="I63" s="154">
        <v>121</v>
      </c>
      <c r="J63" s="126" t="s">
        <v>73</v>
      </c>
      <c r="K63" s="134" t="s">
        <v>572</v>
      </c>
      <c r="L63" s="126"/>
      <c r="M63" s="178"/>
      <c r="N63" s="101"/>
      <c r="O63" s="138"/>
    </row>
    <row r="64" spans="2:15" ht="15" customHeight="1" thickBot="1">
      <c r="B64" s="139" t="s">
        <v>852</v>
      </c>
      <c r="C64" s="142">
        <v>18</v>
      </c>
      <c r="I64" s="154">
        <v>123</v>
      </c>
      <c r="J64" s="126" t="s">
        <v>74</v>
      </c>
      <c r="K64" s="134" t="s">
        <v>573</v>
      </c>
      <c r="L64" s="126"/>
      <c r="M64" s="178"/>
      <c r="N64" s="101"/>
      <c r="O64" s="138"/>
    </row>
    <row r="65" spans="2:15" ht="15" customHeight="1" thickBot="1">
      <c r="I65" s="154">
        <v>125</v>
      </c>
      <c r="J65" s="126" t="s">
        <v>75</v>
      </c>
      <c r="K65" s="134" t="s">
        <v>574</v>
      </c>
      <c r="L65" s="126"/>
      <c r="M65" s="178"/>
      <c r="N65" s="101"/>
      <c r="O65" s="138"/>
    </row>
    <row r="66" spans="2:15" ht="15" customHeight="1" thickBot="1">
      <c r="B66" s="161" t="s">
        <v>2513</v>
      </c>
      <c r="C66" s="163" t="s">
        <v>2533</v>
      </c>
      <c r="I66" s="154">
        <v>127</v>
      </c>
      <c r="J66" s="126" t="s">
        <v>76</v>
      </c>
      <c r="K66" s="134" t="s">
        <v>1631</v>
      </c>
      <c r="L66" s="126"/>
      <c r="M66" s="178"/>
      <c r="N66" s="101"/>
      <c r="O66" s="138"/>
    </row>
    <row r="67" spans="2:15" ht="15" customHeight="1">
      <c r="B67" s="504" t="s">
        <v>2518</v>
      </c>
      <c r="C67" s="159">
        <v>1</v>
      </c>
      <c r="I67" s="154">
        <v>129</v>
      </c>
      <c r="J67" s="126" t="s">
        <v>77</v>
      </c>
      <c r="K67" s="134" t="s">
        <v>575</v>
      </c>
      <c r="L67" s="126"/>
      <c r="M67" s="178"/>
      <c r="N67" s="101"/>
      <c r="O67" s="138"/>
    </row>
    <row r="68" spans="2:15" ht="15" customHeight="1">
      <c r="B68" s="137" t="s">
        <v>2519</v>
      </c>
      <c r="C68" s="138">
        <v>2</v>
      </c>
      <c r="I68" s="154">
        <v>131</v>
      </c>
      <c r="J68" s="126" t="s">
        <v>78</v>
      </c>
      <c r="K68" s="134" t="s">
        <v>576</v>
      </c>
      <c r="L68" s="126"/>
      <c r="M68" s="178"/>
      <c r="N68" s="101"/>
      <c r="O68" s="138"/>
    </row>
    <row r="69" spans="2:15" ht="15" customHeight="1">
      <c r="B69" s="137" t="s">
        <v>2520</v>
      </c>
      <c r="C69" s="138">
        <v>3</v>
      </c>
      <c r="I69" s="154">
        <v>133</v>
      </c>
      <c r="J69" s="126" t="s">
        <v>79</v>
      </c>
      <c r="K69" s="134" t="s">
        <v>577</v>
      </c>
      <c r="L69" s="126"/>
      <c r="M69" s="178"/>
      <c r="N69" s="101"/>
      <c r="O69" s="138"/>
    </row>
    <row r="70" spans="2:15" ht="15" customHeight="1">
      <c r="B70" s="137" t="s">
        <v>2521</v>
      </c>
      <c r="C70" s="138">
        <v>4</v>
      </c>
      <c r="I70" s="154">
        <v>135</v>
      </c>
      <c r="J70" s="126" t="s">
        <v>11</v>
      </c>
      <c r="K70" s="134" t="s">
        <v>12</v>
      </c>
      <c r="L70" s="126"/>
      <c r="M70" s="178"/>
      <c r="N70" s="101" t="s">
        <v>80</v>
      </c>
      <c r="O70" s="138" t="s">
        <v>578</v>
      </c>
    </row>
    <row r="71" spans="2:15" ht="15" customHeight="1">
      <c r="B71" s="137" t="s">
        <v>2522</v>
      </c>
      <c r="C71" s="138">
        <v>5</v>
      </c>
      <c r="I71" s="154">
        <v>137</v>
      </c>
      <c r="J71" s="126"/>
      <c r="K71" s="134"/>
      <c r="L71" s="126"/>
      <c r="M71" s="178"/>
      <c r="N71" s="101" t="s">
        <v>81</v>
      </c>
      <c r="O71" s="138" t="s">
        <v>579</v>
      </c>
    </row>
    <row r="72" spans="2:15" ht="15" customHeight="1">
      <c r="B72" s="137" t="s">
        <v>856</v>
      </c>
      <c r="C72" s="138">
        <v>6</v>
      </c>
      <c r="I72" s="154">
        <v>139</v>
      </c>
      <c r="J72" s="126" t="s">
        <v>82</v>
      </c>
      <c r="K72" s="134" t="s">
        <v>580</v>
      </c>
      <c r="L72" s="126"/>
      <c r="M72" s="178"/>
      <c r="N72" s="101"/>
      <c r="O72" s="138"/>
    </row>
    <row r="73" spans="2:15" ht="15" customHeight="1">
      <c r="B73" s="137" t="s">
        <v>857</v>
      </c>
      <c r="C73" s="138">
        <v>7</v>
      </c>
      <c r="I73" s="154">
        <v>141</v>
      </c>
      <c r="J73" s="126" t="s">
        <v>84</v>
      </c>
      <c r="K73" s="134" t="s">
        <v>581</v>
      </c>
      <c r="L73" s="126"/>
      <c r="M73" s="178"/>
      <c r="N73" s="101"/>
      <c r="O73" s="138"/>
    </row>
    <row r="74" spans="2:15" ht="15" customHeight="1">
      <c r="B74" s="137" t="s">
        <v>2523</v>
      </c>
      <c r="C74" s="138">
        <v>8</v>
      </c>
      <c r="I74" s="154">
        <v>143</v>
      </c>
      <c r="J74" s="126" t="s">
        <v>85</v>
      </c>
      <c r="K74" s="134" t="s">
        <v>582</v>
      </c>
      <c r="L74" s="126"/>
      <c r="M74" s="178"/>
      <c r="N74" s="101"/>
      <c r="O74" s="138"/>
    </row>
    <row r="75" spans="2:15" ht="15" customHeight="1">
      <c r="B75" s="137" t="s">
        <v>2524</v>
      </c>
      <c r="C75" s="138">
        <v>9</v>
      </c>
      <c r="I75" s="154">
        <v>145</v>
      </c>
      <c r="J75" s="126" t="s">
        <v>86</v>
      </c>
      <c r="K75" s="134" t="s">
        <v>583</v>
      </c>
      <c r="L75" s="126"/>
      <c r="M75" s="178"/>
      <c r="N75" s="101"/>
      <c r="O75" s="138"/>
    </row>
    <row r="76" spans="2:15" ht="15" customHeight="1">
      <c r="B76" s="137" t="s">
        <v>2525</v>
      </c>
      <c r="C76" s="138">
        <v>10</v>
      </c>
      <c r="I76" s="154">
        <v>147</v>
      </c>
      <c r="J76" s="126" t="s">
        <v>87</v>
      </c>
      <c r="K76" s="134" t="s">
        <v>584</v>
      </c>
      <c r="L76" s="126"/>
      <c r="M76" s="178"/>
      <c r="N76" s="101"/>
      <c r="O76" s="138"/>
    </row>
    <row r="77" spans="2:15" ht="15" customHeight="1">
      <c r="B77" s="137" t="s">
        <v>2526</v>
      </c>
      <c r="C77" s="138">
        <v>11</v>
      </c>
      <c r="I77" s="154">
        <v>149</v>
      </c>
      <c r="J77" s="126" t="s">
        <v>2670</v>
      </c>
      <c r="K77" s="134" t="s">
        <v>585</v>
      </c>
      <c r="L77" s="126"/>
      <c r="M77" s="178"/>
      <c r="N77" s="101"/>
      <c r="O77" s="138"/>
    </row>
    <row r="78" spans="2:15" ht="15" customHeight="1">
      <c r="B78" s="137" t="s">
        <v>2527</v>
      </c>
      <c r="C78" s="138">
        <v>12</v>
      </c>
      <c r="I78" s="154">
        <v>151</v>
      </c>
      <c r="J78" s="126" t="s">
        <v>2671</v>
      </c>
      <c r="K78" s="134" t="s">
        <v>586</v>
      </c>
      <c r="L78" s="126"/>
      <c r="M78" s="178"/>
      <c r="N78" s="101"/>
      <c r="O78" s="138"/>
    </row>
    <row r="79" spans="2:15" ht="15" customHeight="1">
      <c r="B79" s="137" t="s">
        <v>2528</v>
      </c>
      <c r="C79" s="138">
        <v>13</v>
      </c>
      <c r="I79" s="154">
        <v>153</v>
      </c>
      <c r="J79" s="126" t="s">
        <v>90</v>
      </c>
      <c r="K79" s="134" t="s">
        <v>587</v>
      </c>
      <c r="L79" s="126"/>
      <c r="M79" s="178"/>
      <c r="N79" s="101"/>
      <c r="O79" s="138"/>
    </row>
    <row r="80" spans="2:15" ht="15" customHeight="1">
      <c r="B80" s="137" t="s">
        <v>2529</v>
      </c>
      <c r="C80" s="138">
        <v>14</v>
      </c>
      <c r="I80" s="154">
        <v>155</v>
      </c>
      <c r="J80" s="126" t="s">
        <v>91</v>
      </c>
      <c r="K80" s="134" t="s">
        <v>588</v>
      </c>
      <c r="L80" s="126"/>
      <c r="M80" s="178"/>
      <c r="N80" s="101"/>
      <c r="O80" s="138"/>
    </row>
    <row r="81" spans="2:15" ht="15" customHeight="1">
      <c r="B81" s="137" t="s">
        <v>2530</v>
      </c>
      <c r="C81" s="138">
        <v>15</v>
      </c>
      <c r="I81" s="154">
        <v>157</v>
      </c>
      <c r="J81" s="126" t="s">
        <v>92</v>
      </c>
      <c r="K81" s="134" t="s">
        <v>589</v>
      </c>
      <c r="L81" s="126"/>
      <c r="M81" s="178"/>
      <c r="N81" s="101"/>
      <c r="O81" s="138"/>
    </row>
    <row r="82" spans="2:15" ht="15" customHeight="1">
      <c r="B82" s="137" t="s">
        <v>2531</v>
      </c>
      <c r="C82" s="138">
        <v>16</v>
      </c>
      <c r="I82" s="154">
        <v>159</v>
      </c>
      <c r="J82" s="126" t="s">
        <v>93</v>
      </c>
      <c r="K82" s="134" t="s">
        <v>590</v>
      </c>
      <c r="L82" s="126"/>
      <c r="M82" s="178"/>
      <c r="N82" s="101"/>
      <c r="O82" s="138"/>
    </row>
    <row r="83" spans="2:15" ht="15" customHeight="1">
      <c r="B83" s="137" t="s">
        <v>2532</v>
      </c>
      <c r="C83" s="138">
        <v>17</v>
      </c>
      <c r="I83" s="154">
        <v>161</v>
      </c>
      <c r="J83" s="126" t="s">
        <v>94</v>
      </c>
      <c r="K83" s="134" t="s">
        <v>591</v>
      </c>
      <c r="L83" s="126"/>
      <c r="M83" s="178"/>
      <c r="N83" s="101"/>
      <c r="O83" s="138"/>
    </row>
    <row r="84" spans="2:15" ht="15" customHeight="1">
      <c r="B84" s="137" t="s">
        <v>2230</v>
      </c>
      <c r="C84" s="138">
        <v>18</v>
      </c>
      <c r="I84" s="154">
        <v>163</v>
      </c>
      <c r="J84" s="126" t="s">
        <v>95</v>
      </c>
      <c r="K84" s="134" t="s">
        <v>592</v>
      </c>
      <c r="L84" s="126"/>
      <c r="M84" s="178"/>
      <c r="N84" s="101"/>
      <c r="O84" s="138"/>
    </row>
    <row r="85" spans="2:15" ht="15" customHeight="1" thickBot="1">
      <c r="B85" s="139" t="s">
        <v>2232</v>
      </c>
      <c r="C85" s="142">
        <v>19</v>
      </c>
      <c r="I85" s="154">
        <v>165</v>
      </c>
      <c r="J85" s="126" t="s">
        <v>96</v>
      </c>
      <c r="K85" s="134" t="s">
        <v>593</v>
      </c>
      <c r="L85" s="126"/>
      <c r="M85" s="178"/>
      <c r="N85" s="101"/>
      <c r="O85" s="138"/>
    </row>
    <row r="86" spans="2:15" ht="15" customHeight="1" thickBot="1">
      <c r="I86" s="154">
        <v>167</v>
      </c>
      <c r="J86" s="126" t="s">
        <v>97</v>
      </c>
      <c r="K86" s="134" t="s">
        <v>594</v>
      </c>
      <c r="L86" s="126"/>
      <c r="M86" s="178"/>
      <c r="N86" s="101"/>
      <c r="O86" s="138"/>
    </row>
    <row r="87" spans="2:15" ht="15" customHeight="1" thickBot="1">
      <c r="B87" s="161" t="s">
        <v>2513</v>
      </c>
      <c r="C87" s="163" t="s">
        <v>2515</v>
      </c>
      <c r="I87" s="154">
        <v>169</v>
      </c>
      <c r="J87" s="126" t="s">
        <v>98</v>
      </c>
      <c r="K87" s="134" t="s">
        <v>2433</v>
      </c>
      <c r="L87" s="126"/>
      <c r="M87" s="178"/>
      <c r="N87" s="101"/>
      <c r="O87" s="138"/>
    </row>
    <row r="88" spans="2:15" ht="15" customHeight="1">
      <c r="B88" s="504" t="s">
        <v>2516</v>
      </c>
      <c r="C88" s="159">
        <v>1</v>
      </c>
      <c r="I88" s="154">
        <v>171</v>
      </c>
      <c r="J88" s="126" t="s">
        <v>99</v>
      </c>
      <c r="K88" s="134" t="s">
        <v>595</v>
      </c>
      <c r="L88" s="126"/>
      <c r="M88" s="178"/>
      <c r="N88" s="101"/>
      <c r="O88" s="138"/>
    </row>
    <row r="89" spans="2:15" ht="15" customHeight="1">
      <c r="B89" s="137" t="s">
        <v>2314</v>
      </c>
      <c r="C89" s="138">
        <v>2</v>
      </c>
      <c r="I89" s="154">
        <v>173</v>
      </c>
      <c r="J89" s="126" t="s">
        <v>100</v>
      </c>
      <c r="K89" s="134" t="s">
        <v>596</v>
      </c>
      <c r="L89" s="126"/>
      <c r="M89" s="178"/>
      <c r="N89" s="101"/>
      <c r="O89" s="138"/>
    </row>
    <row r="90" spans="2:15" ht="15" customHeight="1">
      <c r="B90" s="137" t="s">
        <v>2316</v>
      </c>
      <c r="C90" s="138">
        <v>3</v>
      </c>
      <c r="I90" s="154">
        <v>175</v>
      </c>
      <c r="J90" s="126"/>
      <c r="K90" s="134" t="s">
        <v>526</v>
      </c>
      <c r="L90" s="126"/>
      <c r="M90" s="178"/>
      <c r="N90" s="101"/>
      <c r="O90" s="138"/>
    </row>
    <row r="91" spans="2:15" ht="15" customHeight="1">
      <c r="B91" s="137" t="s">
        <v>2318</v>
      </c>
      <c r="C91" s="138">
        <v>4</v>
      </c>
      <c r="I91" s="154">
        <v>177</v>
      </c>
      <c r="J91" s="126" t="s">
        <v>102</v>
      </c>
      <c r="K91" s="134" t="s">
        <v>597</v>
      </c>
      <c r="L91" s="126"/>
      <c r="M91" s="178"/>
      <c r="N91" s="101"/>
      <c r="O91" s="138"/>
    </row>
    <row r="92" spans="2:15" ht="15" customHeight="1">
      <c r="B92" s="137" t="s">
        <v>2320</v>
      </c>
      <c r="C92" s="138">
        <v>5</v>
      </c>
      <c r="I92" s="154">
        <v>179</v>
      </c>
      <c r="J92" s="126" t="s">
        <v>103</v>
      </c>
      <c r="K92" s="134" t="s">
        <v>598</v>
      </c>
      <c r="L92" s="126"/>
      <c r="M92" s="178"/>
      <c r="N92" s="101"/>
      <c r="O92" s="138"/>
    </row>
    <row r="93" spans="2:15" ht="15" customHeight="1">
      <c r="B93" s="137" t="s">
        <v>2322</v>
      </c>
      <c r="C93" s="138">
        <v>6</v>
      </c>
      <c r="I93" s="154">
        <v>181</v>
      </c>
      <c r="J93" s="126" t="s">
        <v>104</v>
      </c>
      <c r="K93" s="134" t="s">
        <v>599</v>
      </c>
      <c r="L93" s="126"/>
      <c r="M93" s="178"/>
      <c r="N93" s="101"/>
      <c r="O93" s="138"/>
    </row>
    <row r="94" spans="2:15" ht="15" customHeight="1">
      <c r="B94" s="137" t="s">
        <v>2324</v>
      </c>
      <c r="C94" s="138">
        <v>7</v>
      </c>
      <c r="I94" s="154">
        <v>183</v>
      </c>
      <c r="J94" s="126" t="s">
        <v>105</v>
      </c>
      <c r="K94" s="134" t="s">
        <v>600</v>
      </c>
      <c r="L94" s="126"/>
      <c r="M94" s="178"/>
      <c r="N94" s="101"/>
      <c r="O94" s="138"/>
    </row>
    <row r="95" spans="2:15" ht="15" customHeight="1">
      <c r="B95" s="137" t="s">
        <v>2328</v>
      </c>
      <c r="C95" s="138">
        <v>8</v>
      </c>
      <c r="I95" s="154">
        <v>185</v>
      </c>
      <c r="J95" s="126" t="s">
        <v>106</v>
      </c>
      <c r="K95" s="134" t="s">
        <v>601</v>
      </c>
      <c r="L95" s="126"/>
      <c r="M95" s="178"/>
      <c r="N95" s="101"/>
      <c r="O95" s="138"/>
    </row>
    <row r="96" spans="2:15" ht="15" customHeight="1">
      <c r="B96" s="137" t="s">
        <v>490</v>
      </c>
      <c r="C96" s="138">
        <v>9</v>
      </c>
      <c r="I96" s="154">
        <v>187</v>
      </c>
      <c r="J96" s="126" t="s">
        <v>107</v>
      </c>
      <c r="K96" s="134" t="s">
        <v>602</v>
      </c>
      <c r="L96" s="126"/>
      <c r="M96" s="178"/>
      <c r="N96" s="101"/>
      <c r="O96" s="138"/>
    </row>
    <row r="97" spans="2:15" ht="15" customHeight="1">
      <c r="B97" s="137" t="s">
        <v>494</v>
      </c>
      <c r="C97" s="138">
        <v>10</v>
      </c>
      <c r="I97" s="154">
        <v>189</v>
      </c>
      <c r="J97" s="126" t="s">
        <v>108</v>
      </c>
      <c r="K97" s="134" t="s">
        <v>603</v>
      </c>
      <c r="L97" s="126"/>
      <c r="M97" s="178"/>
      <c r="N97" s="101"/>
      <c r="O97" s="138"/>
    </row>
    <row r="98" spans="2:15" ht="15" customHeight="1">
      <c r="B98" s="137" t="s">
        <v>491</v>
      </c>
      <c r="C98" s="138">
        <v>11</v>
      </c>
      <c r="I98" s="154">
        <v>191</v>
      </c>
      <c r="J98" s="126" t="s">
        <v>109</v>
      </c>
      <c r="K98" s="134" t="s">
        <v>604</v>
      </c>
      <c r="L98" s="126"/>
      <c r="M98" s="178"/>
      <c r="N98" s="101"/>
      <c r="O98" s="138"/>
    </row>
    <row r="99" spans="2:15" ht="15" customHeight="1">
      <c r="B99" s="137" t="s">
        <v>492</v>
      </c>
      <c r="C99" s="138">
        <v>12</v>
      </c>
      <c r="I99" s="154">
        <v>193</v>
      </c>
      <c r="J99" s="126" t="s">
        <v>110</v>
      </c>
      <c r="K99" s="134" t="s">
        <v>605</v>
      </c>
      <c r="L99" s="126"/>
      <c r="M99" s="178"/>
      <c r="N99" s="101"/>
      <c r="O99" s="138"/>
    </row>
    <row r="100" spans="2:15" ht="15" customHeight="1" thickBot="1">
      <c r="B100" s="139" t="s">
        <v>852</v>
      </c>
      <c r="C100" s="142">
        <v>13</v>
      </c>
      <c r="I100" s="154">
        <v>195</v>
      </c>
      <c r="J100" s="126"/>
      <c r="K100" s="134" t="s">
        <v>526</v>
      </c>
      <c r="L100" s="126"/>
      <c r="M100" s="178"/>
      <c r="N100" s="101"/>
      <c r="O100" s="138"/>
    </row>
    <row r="101" spans="2:15" ht="15" customHeight="1" thickBot="1">
      <c r="I101" s="154">
        <v>197</v>
      </c>
      <c r="J101" s="126"/>
      <c r="K101" s="134" t="s">
        <v>526</v>
      </c>
      <c r="L101" s="126"/>
      <c r="M101" s="178"/>
      <c r="N101" s="101"/>
      <c r="O101" s="138"/>
    </row>
    <row r="102" spans="2:15" ht="15" customHeight="1" thickBot="1">
      <c r="B102" s="161" t="s">
        <v>2513</v>
      </c>
      <c r="C102" s="163" t="s">
        <v>2534</v>
      </c>
      <c r="I102" s="154">
        <v>199</v>
      </c>
      <c r="J102" s="126"/>
      <c r="K102" s="134" t="s">
        <v>526</v>
      </c>
      <c r="L102" s="126"/>
      <c r="M102" s="178"/>
      <c r="N102" s="101"/>
      <c r="O102" s="138"/>
    </row>
    <row r="103" spans="2:15" ht="15" customHeight="1">
      <c r="B103" s="135" t="s">
        <v>2535</v>
      </c>
      <c r="C103" s="505">
        <v>1</v>
      </c>
      <c r="I103" s="154">
        <v>201</v>
      </c>
      <c r="J103" s="126" t="s">
        <v>2672</v>
      </c>
      <c r="K103" s="134" t="s">
        <v>14</v>
      </c>
      <c r="L103" s="126"/>
      <c r="M103" s="178"/>
      <c r="N103" s="101"/>
      <c r="O103" s="138"/>
    </row>
    <row r="104" spans="2:15" ht="15" customHeight="1">
      <c r="B104" s="137" t="s">
        <v>2536</v>
      </c>
      <c r="C104" s="138">
        <v>2</v>
      </c>
      <c r="I104" s="154">
        <v>203</v>
      </c>
      <c r="J104" s="126" t="s">
        <v>870</v>
      </c>
      <c r="K104" s="134" t="s">
        <v>1077</v>
      </c>
      <c r="L104" s="126"/>
      <c r="M104" s="178"/>
      <c r="N104" s="101"/>
      <c r="O104" s="138"/>
    </row>
    <row r="105" spans="2:15" ht="15" customHeight="1" thickBot="1">
      <c r="B105" s="139" t="s">
        <v>2537</v>
      </c>
      <c r="C105" s="142">
        <v>3</v>
      </c>
      <c r="I105" s="154">
        <v>205</v>
      </c>
      <c r="J105" s="126" t="s">
        <v>111</v>
      </c>
      <c r="K105" s="134" t="s">
        <v>606</v>
      </c>
      <c r="L105" s="126"/>
      <c r="M105" s="178"/>
      <c r="N105" s="101"/>
      <c r="O105" s="138"/>
    </row>
    <row r="106" spans="2:15" ht="15" customHeight="1">
      <c r="I106" s="154">
        <v>207</v>
      </c>
      <c r="J106" s="126" t="s">
        <v>2673</v>
      </c>
      <c r="K106" s="134" t="s">
        <v>1076</v>
      </c>
      <c r="L106" s="126"/>
      <c r="M106" s="178"/>
      <c r="N106" s="101"/>
      <c r="O106" s="138"/>
    </row>
    <row r="107" spans="2:15" ht="15" customHeight="1">
      <c r="I107" s="154">
        <v>209</v>
      </c>
      <c r="J107" s="126" t="s">
        <v>2674</v>
      </c>
      <c r="K107" s="134" t="s">
        <v>1075</v>
      </c>
      <c r="L107" s="126"/>
      <c r="M107" s="178"/>
      <c r="N107" s="101"/>
      <c r="O107" s="138"/>
    </row>
    <row r="108" spans="2:15" ht="15" customHeight="1">
      <c r="I108" s="154">
        <v>211</v>
      </c>
      <c r="J108" s="126" t="s">
        <v>114</v>
      </c>
      <c r="K108" s="134" t="s">
        <v>2432</v>
      </c>
      <c r="L108" s="126"/>
      <c r="M108" s="178"/>
      <c r="N108" s="101"/>
      <c r="O108" s="138"/>
    </row>
    <row r="109" spans="2:15" ht="15" customHeight="1">
      <c r="I109" s="154">
        <v>213</v>
      </c>
      <c r="J109" s="126" t="s">
        <v>115</v>
      </c>
      <c r="K109" s="134" t="s">
        <v>607</v>
      </c>
      <c r="L109" s="126"/>
      <c r="M109" s="178"/>
      <c r="N109" s="101"/>
      <c r="O109" s="138"/>
    </row>
    <row r="110" spans="2:15" ht="15" customHeight="1">
      <c r="I110" s="154">
        <v>215</v>
      </c>
      <c r="J110" s="126"/>
      <c r="K110" s="134"/>
      <c r="L110" s="126"/>
      <c r="M110" s="178"/>
      <c r="N110" s="101"/>
      <c r="O110" s="138"/>
    </row>
    <row r="111" spans="2:15" ht="15" customHeight="1">
      <c r="I111" s="154">
        <v>217</v>
      </c>
      <c r="J111" s="126" t="s">
        <v>116</v>
      </c>
      <c r="K111" s="134" t="s">
        <v>608</v>
      </c>
      <c r="L111" s="126"/>
      <c r="M111" s="178"/>
      <c r="N111" s="101"/>
      <c r="O111" s="138"/>
    </row>
    <row r="112" spans="2:15" ht="15" customHeight="1">
      <c r="I112" s="154">
        <v>219</v>
      </c>
      <c r="J112" s="126" t="s">
        <v>117</v>
      </c>
      <c r="K112" s="134" t="s">
        <v>609</v>
      </c>
      <c r="L112" s="126"/>
      <c r="M112" s="178"/>
      <c r="N112" s="101"/>
      <c r="O112" s="138"/>
    </row>
    <row r="113" spans="9:15" ht="15" customHeight="1">
      <c r="I113" s="154">
        <v>221</v>
      </c>
      <c r="J113" s="126" t="s">
        <v>118</v>
      </c>
      <c r="K113" s="134" t="s">
        <v>610</v>
      </c>
      <c r="L113" s="126"/>
      <c r="M113" s="178"/>
      <c r="N113" s="101"/>
      <c r="O113" s="138"/>
    </row>
    <row r="114" spans="9:15" ht="15" customHeight="1">
      <c r="I114" s="154">
        <v>223</v>
      </c>
      <c r="J114" s="126" t="s">
        <v>119</v>
      </c>
      <c r="K114" s="134" t="s">
        <v>611</v>
      </c>
      <c r="L114" s="126"/>
      <c r="M114" s="178"/>
      <c r="N114" s="101"/>
      <c r="O114" s="138"/>
    </row>
    <row r="115" spans="9:15" ht="15" customHeight="1">
      <c r="I115" s="154">
        <v>225</v>
      </c>
      <c r="J115" s="126" t="s">
        <v>120</v>
      </c>
      <c r="K115" s="134" t="s">
        <v>612</v>
      </c>
      <c r="L115" s="126"/>
      <c r="M115" s="178"/>
      <c r="N115" s="101"/>
      <c r="O115" s="138"/>
    </row>
    <row r="116" spans="9:15" ht="15" customHeight="1">
      <c r="I116" s="154">
        <v>227</v>
      </c>
      <c r="J116" s="126" t="s">
        <v>121</v>
      </c>
      <c r="K116" s="134" t="s">
        <v>613</v>
      </c>
      <c r="L116" s="126"/>
      <c r="M116" s="178"/>
      <c r="N116" s="101"/>
      <c r="O116" s="138"/>
    </row>
    <row r="117" spans="9:15" ht="15" customHeight="1">
      <c r="I117" s="154">
        <v>229</v>
      </c>
      <c r="J117" s="126" t="s">
        <v>122</v>
      </c>
      <c r="K117" s="134" t="s">
        <v>614</v>
      </c>
      <c r="L117" s="126"/>
      <c r="M117" s="178"/>
      <c r="N117" s="101"/>
      <c r="O117" s="138"/>
    </row>
    <row r="118" spans="9:15" ht="15" customHeight="1">
      <c r="I118" s="154">
        <v>231</v>
      </c>
      <c r="J118" s="126" t="s">
        <v>123</v>
      </c>
      <c r="K118" s="134" t="s">
        <v>615</v>
      </c>
      <c r="L118" s="126"/>
      <c r="M118" s="178"/>
      <c r="N118" s="101"/>
      <c r="O118" s="138"/>
    </row>
    <row r="119" spans="9:15" ht="15" customHeight="1">
      <c r="I119" s="154">
        <v>233</v>
      </c>
      <c r="J119" s="126" t="s">
        <v>124</v>
      </c>
      <c r="K119" s="134" t="s">
        <v>616</v>
      </c>
      <c r="L119" s="126"/>
      <c r="M119" s="178"/>
      <c r="N119" s="101"/>
      <c r="O119" s="138"/>
    </row>
    <row r="120" spans="9:15" ht="15" customHeight="1">
      <c r="I120" s="154">
        <v>235</v>
      </c>
      <c r="J120" s="126" t="s">
        <v>125</v>
      </c>
      <c r="K120" s="134" t="s">
        <v>617</v>
      </c>
      <c r="L120" s="126"/>
      <c r="M120" s="178"/>
      <c r="N120" s="101"/>
      <c r="O120" s="138"/>
    </row>
    <row r="121" spans="9:15" ht="15" customHeight="1">
      <c r="I121" s="154">
        <v>237</v>
      </c>
      <c r="J121" s="126" t="s">
        <v>126</v>
      </c>
      <c r="K121" s="134" t="s">
        <v>618</v>
      </c>
      <c r="L121" s="126"/>
      <c r="M121" s="178"/>
      <c r="N121" s="101"/>
      <c r="O121" s="138"/>
    </row>
    <row r="122" spans="9:15" ht="15" customHeight="1">
      <c r="I122" s="154">
        <v>239</v>
      </c>
      <c r="J122" s="126" t="s">
        <v>2307</v>
      </c>
      <c r="K122" s="134" t="s">
        <v>2308</v>
      </c>
      <c r="L122" s="126"/>
      <c r="M122" s="178"/>
      <c r="N122" s="101"/>
      <c r="O122" s="138"/>
    </row>
    <row r="123" spans="9:15" ht="15" customHeight="1">
      <c r="I123" s="154">
        <v>241</v>
      </c>
      <c r="J123" s="126" t="s">
        <v>127</v>
      </c>
      <c r="K123" s="134" t="s">
        <v>619</v>
      </c>
      <c r="L123" s="126"/>
      <c r="M123" s="178"/>
      <c r="N123" s="101"/>
      <c r="O123" s="138"/>
    </row>
    <row r="124" spans="9:15" ht="15" customHeight="1">
      <c r="I124" s="154">
        <v>243</v>
      </c>
      <c r="J124" s="126" t="s">
        <v>2309</v>
      </c>
      <c r="K124" s="134" t="s">
        <v>2310</v>
      </c>
      <c r="L124" s="126"/>
      <c r="M124" s="178"/>
      <c r="N124" s="101"/>
      <c r="O124" s="138"/>
    </row>
    <row r="125" spans="9:15" ht="15" customHeight="1">
      <c r="I125" s="154">
        <v>245</v>
      </c>
      <c r="J125" s="126" t="s">
        <v>129</v>
      </c>
      <c r="K125" s="134" t="s">
        <v>621</v>
      </c>
      <c r="L125" s="126"/>
      <c r="M125" s="178"/>
      <c r="N125" s="101"/>
      <c r="O125" s="138"/>
    </row>
    <row r="126" spans="9:15" ht="15" customHeight="1">
      <c r="I126" s="154">
        <v>247</v>
      </c>
      <c r="J126" s="126" t="s">
        <v>130</v>
      </c>
      <c r="K126" s="134" t="s">
        <v>622</v>
      </c>
      <c r="L126" s="126"/>
      <c r="M126" s="178"/>
      <c r="N126" s="101"/>
      <c r="O126" s="138"/>
    </row>
    <row r="127" spans="9:15" ht="15" customHeight="1">
      <c r="I127" s="154">
        <v>249</v>
      </c>
      <c r="J127" s="126" t="s">
        <v>131</v>
      </c>
      <c r="K127" s="134" t="s">
        <v>623</v>
      </c>
      <c r="L127" s="126"/>
      <c r="M127" s="178"/>
      <c r="N127" s="101"/>
      <c r="O127" s="138"/>
    </row>
    <row r="128" spans="9:15" ht="15" customHeight="1">
      <c r="I128" s="154">
        <v>251</v>
      </c>
      <c r="J128" s="126" t="s">
        <v>132</v>
      </c>
      <c r="K128" s="134" t="s">
        <v>624</v>
      </c>
      <c r="L128" s="126"/>
      <c r="M128" s="178"/>
      <c r="N128" s="101"/>
      <c r="O128" s="138"/>
    </row>
    <row r="129" spans="9:15" ht="15" customHeight="1">
      <c r="I129" s="154">
        <v>253</v>
      </c>
      <c r="J129" s="126" t="s">
        <v>1518</v>
      </c>
      <c r="K129" s="134" t="s">
        <v>1519</v>
      </c>
      <c r="L129" s="126"/>
      <c r="M129" s="178"/>
      <c r="N129" s="101"/>
      <c r="O129" s="138"/>
    </row>
    <row r="130" spans="9:15" ht="15" customHeight="1">
      <c r="I130" s="154">
        <v>255</v>
      </c>
      <c r="J130" s="126" t="s">
        <v>1520</v>
      </c>
      <c r="K130" s="134" t="s">
        <v>1521</v>
      </c>
      <c r="L130" s="126"/>
      <c r="M130" s="178"/>
      <c r="N130" s="101"/>
      <c r="O130" s="138"/>
    </row>
    <row r="131" spans="9:15" ht="15" customHeight="1">
      <c r="I131" s="154">
        <v>257</v>
      </c>
      <c r="J131" s="126"/>
      <c r="K131" s="134" t="s">
        <v>526</v>
      </c>
      <c r="L131" s="126"/>
      <c r="M131" s="178"/>
      <c r="N131" s="101"/>
      <c r="O131" s="138"/>
    </row>
    <row r="132" spans="9:15" ht="15" customHeight="1">
      <c r="I132" s="154">
        <v>259</v>
      </c>
      <c r="J132" s="126" t="s">
        <v>133</v>
      </c>
      <c r="K132" s="134" t="s">
        <v>625</v>
      </c>
      <c r="L132" s="126"/>
      <c r="M132" s="178"/>
      <c r="N132" s="101"/>
      <c r="O132" s="138"/>
    </row>
    <row r="133" spans="9:15" ht="15" customHeight="1">
      <c r="I133" s="154">
        <v>261</v>
      </c>
      <c r="J133" s="126" t="s">
        <v>134</v>
      </c>
      <c r="K133" s="134" t="s">
        <v>626</v>
      </c>
      <c r="L133" s="126"/>
      <c r="M133" s="178"/>
      <c r="N133" s="101"/>
      <c r="O133" s="138"/>
    </row>
    <row r="134" spans="9:15" ht="15" customHeight="1">
      <c r="I134" s="154">
        <v>263</v>
      </c>
      <c r="J134" s="126" t="s">
        <v>135</v>
      </c>
      <c r="K134" s="134" t="s">
        <v>627</v>
      </c>
      <c r="L134" s="126"/>
      <c r="M134" s="178"/>
      <c r="N134" s="101"/>
      <c r="O134" s="138"/>
    </row>
    <row r="135" spans="9:15" ht="15" customHeight="1">
      <c r="I135" s="154">
        <v>265</v>
      </c>
      <c r="J135" s="126" t="s">
        <v>136</v>
      </c>
      <c r="K135" s="134" t="s">
        <v>628</v>
      </c>
      <c r="L135" s="126"/>
      <c r="M135" s="178"/>
      <c r="N135" s="101"/>
      <c r="O135" s="138"/>
    </row>
    <row r="136" spans="9:15" ht="15" customHeight="1">
      <c r="I136" s="154">
        <v>267</v>
      </c>
      <c r="J136" s="126" t="s">
        <v>137</v>
      </c>
      <c r="K136" s="134" t="s">
        <v>629</v>
      </c>
      <c r="L136" s="126"/>
      <c r="M136" s="178"/>
      <c r="N136" s="101"/>
      <c r="O136" s="138"/>
    </row>
    <row r="137" spans="9:15" ht="15" customHeight="1">
      <c r="I137" s="154">
        <v>269</v>
      </c>
      <c r="J137" s="126" t="s">
        <v>138</v>
      </c>
      <c r="K137" s="134" t="s">
        <v>630</v>
      </c>
      <c r="L137" s="126"/>
      <c r="M137" s="178"/>
      <c r="N137" s="101"/>
      <c r="O137" s="138"/>
    </row>
    <row r="138" spans="9:15" ht="15" customHeight="1">
      <c r="I138" s="154">
        <v>271</v>
      </c>
      <c r="J138" s="126" t="s">
        <v>139</v>
      </c>
      <c r="K138" s="134" t="s">
        <v>631</v>
      </c>
      <c r="L138" s="126"/>
      <c r="M138" s="178"/>
      <c r="N138" s="101"/>
      <c r="O138" s="138"/>
    </row>
    <row r="139" spans="9:15" ht="15" customHeight="1">
      <c r="I139" s="154">
        <v>273</v>
      </c>
      <c r="J139" s="126" t="s">
        <v>140</v>
      </c>
      <c r="K139" s="134" t="s">
        <v>632</v>
      </c>
      <c r="L139" s="126"/>
      <c r="M139" s="178"/>
      <c r="N139" s="101"/>
      <c r="O139" s="138"/>
    </row>
    <row r="140" spans="9:15" ht="15" customHeight="1">
      <c r="I140" s="154">
        <v>275</v>
      </c>
      <c r="J140" s="126" t="s">
        <v>141</v>
      </c>
      <c r="K140" s="134" t="s">
        <v>633</v>
      </c>
      <c r="L140" s="126"/>
      <c r="M140" s="178"/>
      <c r="N140" s="101"/>
      <c r="O140" s="138"/>
    </row>
    <row r="141" spans="9:15" ht="15" customHeight="1">
      <c r="I141" s="154">
        <v>277</v>
      </c>
      <c r="J141" s="126" t="s">
        <v>142</v>
      </c>
      <c r="K141" s="134" t="s">
        <v>634</v>
      </c>
      <c r="L141" s="126"/>
      <c r="M141" s="178"/>
      <c r="N141" s="101"/>
      <c r="O141" s="138"/>
    </row>
    <row r="142" spans="9:15" ht="15" customHeight="1">
      <c r="I142" s="154">
        <v>279</v>
      </c>
      <c r="J142" s="126" t="s">
        <v>144</v>
      </c>
      <c r="K142" s="134" t="s">
        <v>635</v>
      </c>
      <c r="L142" s="126"/>
      <c r="M142" s="178"/>
      <c r="N142" s="101"/>
      <c r="O142" s="138"/>
    </row>
    <row r="143" spans="9:15" ht="15" customHeight="1">
      <c r="I143" s="154">
        <v>281</v>
      </c>
      <c r="J143" s="126" t="s">
        <v>145</v>
      </c>
      <c r="K143" s="134" t="s">
        <v>636</v>
      </c>
      <c r="L143" s="126"/>
      <c r="M143" s="178"/>
      <c r="N143" s="101"/>
      <c r="O143" s="138"/>
    </row>
    <row r="144" spans="9:15" ht="15" customHeight="1">
      <c r="I144" s="154">
        <v>283</v>
      </c>
      <c r="J144" s="126" t="s">
        <v>146</v>
      </c>
      <c r="K144" s="134" t="s">
        <v>637</v>
      </c>
      <c r="L144" s="126"/>
      <c r="M144" s="178"/>
      <c r="N144" s="101"/>
      <c r="O144" s="138"/>
    </row>
    <row r="145" spans="9:15" ht="15" customHeight="1">
      <c r="I145" s="154">
        <v>285</v>
      </c>
      <c r="J145" s="126" t="s">
        <v>147</v>
      </c>
      <c r="K145" s="134" t="s">
        <v>638</v>
      </c>
      <c r="L145" s="126"/>
      <c r="M145" s="178"/>
      <c r="N145" s="101"/>
      <c r="O145" s="138"/>
    </row>
    <row r="146" spans="9:15" ht="15" customHeight="1">
      <c r="I146" s="154">
        <v>287</v>
      </c>
      <c r="J146" s="126"/>
      <c r="K146" s="134"/>
      <c r="L146" s="126"/>
      <c r="M146" s="178"/>
      <c r="N146" s="101" t="s">
        <v>148</v>
      </c>
      <c r="O146" s="138" t="s">
        <v>639</v>
      </c>
    </row>
    <row r="147" spans="9:15" ht="15" customHeight="1">
      <c r="I147" s="154">
        <v>289</v>
      </c>
      <c r="J147" s="126" t="s">
        <v>149</v>
      </c>
      <c r="K147" s="134" t="s">
        <v>640</v>
      </c>
      <c r="L147" s="126"/>
      <c r="M147" s="178"/>
      <c r="N147" s="101"/>
      <c r="O147" s="138"/>
    </row>
    <row r="148" spans="9:15" ht="15" customHeight="1">
      <c r="I148" s="154">
        <v>291</v>
      </c>
      <c r="J148" s="126" t="s">
        <v>151</v>
      </c>
      <c r="K148" s="134" t="s">
        <v>641</v>
      </c>
      <c r="L148" s="126"/>
      <c r="M148" s="178"/>
      <c r="N148" s="101"/>
      <c r="O148" s="138"/>
    </row>
    <row r="149" spans="9:15" ht="15" customHeight="1">
      <c r="I149" s="154">
        <v>293</v>
      </c>
      <c r="J149" s="126" t="s">
        <v>152</v>
      </c>
      <c r="K149" s="134" t="s">
        <v>642</v>
      </c>
      <c r="L149" s="126"/>
      <c r="M149" s="178"/>
      <c r="N149" s="101"/>
      <c r="O149" s="138"/>
    </row>
    <row r="150" spans="9:15" ht="15" customHeight="1">
      <c r="I150" s="154">
        <v>295</v>
      </c>
      <c r="J150" s="126" t="s">
        <v>153</v>
      </c>
      <c r="K150" s="134" t="s">
        <v>643</v>
      </c>
      <c r="L150" s="126"/>
      <c r="M150" s="178"/>
      <c r="N150" s="101"/>
      <c r="O150" s="138"/>
    </row>
    <row r="151" spans="9:15" ht="15" customHeight="1">
      <c r="I151" s="154">
        <v>297</v>
      </c>
      <c r="J151" s="126" t="s">
        <v>154</v>
      </c>
      <c r="K151" s="134" t="s">
        <v>644</v>
      </c>
      <c r="L151" s="126"/>
      <c r="M151" s="178"/>
      <c r="N151" s="101"/>
      <c r="O151" s="138"/>
    </row>
    <row r="152" spans="9:15" ht="15" customHeight="1">
      <c r="I152" s="154">
        <v>299</v>
      </c>
      <c r="J152" s="126" t="s">
        <v>155</v>
      </c>
      <c r="K152" s="134" t="s">
        <v>645</v>
      </c>
      <c r="L152" s="126"/>
      <c r="M152" s="178"/>
      <c r="N152" s="101"/>
      <c r="O152" s="138"/>
    </row>
    <row r="153" spans="9:15" ht="15" customHeight="1">
      <c r="I153" s="154">
        <v>301</v>
      </c>
      <c r="J153" s="126" t="s">
        <v>156</v>
      </c>
      <c r="K153" s="134" t="s">
        <v>646</v>
      </c>
      <c r="L153" s="126"/>
      <c r="M153" s="178"/>
      <c r="N153" s="101"/>
      <c r="O153" s="138"/>
    </row>
    <row r="154" spans="9:15" ht="15" customHeight="1">
      <c r="I154" s="154">
        <v>303</v>
      </c>
      <c r="J154" s="126" t="s">
        <v>157</v>
      </c>
      <c r="K154" s="134" t="s">
        <v>647</v>
      </c>
      <c r="L154" s="126"/>
      <c r="M154" s="178"/>
      <c r="N154" s="101"/>
      <c r="O154" s="138"/>
    </row>
    <row r="155" spans="9:15" ht="15" customHeight="1">
      <c r="I155" s="154">
        <v>305</v>
      </c>
      <c r="J155" s="126" t="s">
        <v>158</v>
      </c>
      <c r="K155" s="134" t="s">
        <v>648</v>
      </c>
      <c r="L155" s="126"/>
      <c r="M155" s="178"/>
      <c r="N155" s="101"/>
      <c r="O155" s="138"/>
    </row>
    <row r="156" spans="9:15" ht="15" customHeight="1">
      <c r="I156" s="154">
        <v>307</v>
      </c>
      <c r="J156" s="126" t="s">
        <v>2562</v>
      </c>
      <c r="K156" s="134" t="s">
        <v>2563</v>
      </c>
      <c r="L156" s="126"/>
      <c r="M156" s="178"/>
      <c r="N156" s="101"/>
      <c r="O156" s="138"/>
    </row>
    <row r="157" spans="9:15" ht="15" customHeight="1">
      <c r="I157" s="154">
        <v>309</v>
      </c>
      <c r="J157" s="126" t="s">
        <v>159</v>
      </c>
      <c r="K157" s="134" t="s">
        <v>649</v>
      </c>
      <c r="L157" s="126"/>
      <c r="M157" s="178"/>
      <c r="N157" s="101"/>
      <c r="O157" s="138"/>
    </row>
    <row r="158" spans="9:15" ht="15" customHeight="1">
      <c r="I158" s="154">
        <v>311</v>
      </c>
      <c r="J158" s="126" t="s">
        <v>160</v>
      </c>
      <c r="K158" s="134" t="s">
        <v>650</v>
      </c>
      <c r="L158" s="126"/>
      <c r="M158" s="178"/>
      <c r="N158" s="101"/>
      <c r="O158" s="138"/>
    </row>
    <row r="159" spans="9:15" ht="15" customHeight="1">
      <c r="I159" s="154">
        <v>313</v>
      </c>
      <c r="J159" s="126" t="s">
        <v>161</v>
      </c>
      <c r="K159" s="134" t="s">
        <v>651</v>
      </c>
      <c r="L159" s="126"/>
      <c r="M159" s="178"/>
      <c r="N159" s="101"/>
      <c r="O159" s="138"/>
    </row>
    <row r="160" spans="9:15" ht="15" customHeight="1">
      <c r="I160" s="154">
        <v>315</v>
      </c>
      <c r="J160" s="126" t="s">
        <v>162</v>
      </c>
      <c r="K160" s="134" t="s">
        <v>652</v>
      </c>
      <c r="L160" s="126"/>
      <c r="M160" s="178"/>
      <c r="N160" s="101"/>
      <c r="O160" s="138"/>
    </row>
    <row r="161" spans="9:15" ht="15" customHeight="1">
      <c r="I161" s="154">
        <v>317</v>
      </c>
      <c r="J161" s="126" t="s">
        <v>163</v>
      </c>
      <c r="K161" s="134" t="s">
        <v>653</v>
      </c>
      <c r="L161" s="126"/>
      <c r="M161" s="178"/>
      <c r="N161" s="101"/>
      <c r="O161" s="138"/>
    </row>
    <row r="162" spans="9:15" ht="15" customHeight="1">
      <c r="I162" s="154">
        <v>319</v>
      </c>
      <c r="J162" s="126" t="s">
        <v>871</v>
      </c>
      <c r="K162" s="134" t="s">
        <v>654</v>
      </c>
      <c r="L162" s="126"/>
      <c r="M162" s="178"/>
      <c r="N162" s="101"/>
      <c r="O162" s="138"/>
    </row>
    <row r="163" spans="9:15" ht="15" customHeight="1">
      <c r="I163" s="154">
        <v>321</v>
      </c>
      <c r="J163" s="126" t="s">
        <v>872</v>
      </c>
      <c r="K163" s="134" t="s">
        <v>655</v>
      </c>
      <c r="L163" s="126"/>
      <c r="M163" s="178"/>
      <c r="N163" s="101"/>
      <c r="O163" s="138"/>
    </row>
    <row r="164" spans="9:15" ht="15" customHeight="1">
      <c r="I164" s="154">
        <v>323</v>
      </c>
      <c r="J164" s="126" t="s">
        <v>873</v>
      </c>
      <c r="K164" s="134" t="s">
        <v>656</v>
      </c>
      <c r="L164" s="126"/>
      <c r="M164" s="178"/>
      <c r="N164" s="101"/>
      <c r="O164" s="138"/>
    </row>
    <row r="165" spans="9:15" ht="15" customHeight="1">
      <c r="I165" s="154">
        <v>325</v>
      </c>
      <c r="J165" s="126" t="s">
        <v>874</v>
      </c>
      <c r="K165" s="134" t="s">
        <v>657</v>
      </c>
      <c r="L165" s="126"/>
      <c r="M165" s="178"/>
      <c r="N165" s="101"/>
      <c r="O165" s="138"/>
    </row>
    <row r="166" spans="9:15" ht="15" customHeight="1">
      <c r="I166" s="154">
        <v>327</v>
      </c>
      <c r="J166" s="126" t="s">
        <v>875</v>
      </c>
      <c r="K166" s="134" t="s">
        <v>658</v>
      </c>
      <c r="L166" s="126"/>
      <c r="M166" s="178"/>
      <c r="N166" s="101"/>
      <c r="O166" s="138"/>
    </row>
    <row r="167" spans="9:15" ht="15" customHeight="1">
      <c r="I167" s="154">
        <v>329</v>
      </c>
      <c r="J167" s="126" t="s">
        <v>876</v>
      </c>
      <c r="K167" s="134" t="s">
        <v>659</v>
      </c>
      <c r="L167" s="126"/>
      <c r="M167" s="178"/>
      <c r="N167" s="101"/>
      <c r="O167" s="138"/>
    </row>
    <row r="168" spans="9:15" ht="15" customHeight="1">
      <c r="I168" s="154">
        <v>331</v>
      </c>
      <c r="J168" s="126" t="s">
        <v>877</v>
      </c>
      <c r="K168" s="134" t="s">
        <v>660</v>
      </c>
      <c r="L168" s="126"/>
      <c r="M168" s="178"/>
      <c r="N168" s="101"/>
      <c r="O168" s="138"/>
    </row>
    <row r="169" spans="9:15" ht="15" customHeight="1">
      <c r="I169" s="154">
        <v>333</v>
      </c>
      <c r="J169" s="126" t="s">
        <v>1611</v>
      </c>
      <c r="K169" s="134" t="s">
        <v>661</v>
      </c>
      <c r="L169" s="126"/>
      <c r="M169" s="178"/>
      <c r="N169" s="101"/>
      <c r="O169" s="138"/>
    </row>
    <row r="170" spans="9:15" ht="15" customHeight="1">
      <c r="I170" s="154">
        <v>335</v>
      </c>
      <c r="J170" s="126" t="s">
        <v>2092</v>
      </c>
      <c r="K170" s="134" t="s">
        <v>1074</v>
      </c>
      <c r="L170" s="126"/>
      <c r="M170" s="178"/>
      <c r="N170" s="101" t="s">
        <v>879</v>
      </c>
      <c r="O170" s="138" t="s">
        <v>1074</v>
      </c>
    </row>
    <row r="171" spans="9:15" ht="15" customHeight="1">
      <c r="I171" s="154">
        <v>337</v>
      </c>
      <c r="J171" s="126" t="s">
        <v>164</v>
      </c>
      <c r="K171" s="134" t="s">
        <v>662</v>
      </c>
      <c r="L171" s="126"/>
      <c r="M171" s="178"/>
      <c r="N171" s="101"/>
      <c r="O171" s="138"/>
    </row>
    <row r="172" spans="9:15" ht="15" customHeight="1">
      <c r="I172" s="154">
        <v>339</v>
      </c>
      <c r="J172" s="126" t="s">
        <v>1554</v>
      </c>
      <c r="K172" s="134" t="s">
        <v>1632</v>
      </c>
      <c r="L172" s="126"/>
      <c r="M172" s="178"/>
      <c r="N172" s="101"/>
      <c r="O172" s="138"/>
    </row>
    <row r="173" spans="9:15" ht="15" customHeight="1">
      <c r="I173" s="154">
        <v>341</v>
      </c>
      <c r="J173" s="126" t="s">
        <v>165</v>
      </c>
      <c r="K173" s="134" t="s">
        <v>663</v>
      </c>
      <c r="L173" s="126"/>
      <c r="M173" s="178"/>
      <c r="N173" s="101"/>
      <c r="O173" s="138"/>
    </row>
    <row r="174" spans="9:15" ht="15" customHeight="1">
      <c r="I174" s="154">
        <v>343</v>
      </c>
      <c r="J174" s="126" t="s">
        <v>166</v>
      </c>
      <c r="K174" s="134" t="s">
        <v>664</v>
      </c>
      <c r="L174" s="126"/>
      <c r="M174" s="178"/>
      <c r="N174" s="101"/>
      <c r="O174" s="138"/>
    </row>
    <row r="175" spans="9:15" ht="15" customHeight="1">
      <c r="I175" s="154">
        <v>345</v>
      </c>
      <c r="J175" s="126" t="s">
        <v>167</v>
      </c>
      <c r="K175" s="134" t="s">
        <v>665</v>
      </c>
      <c r="L175" s="126"/>
      <c r="M175" s="178"/>
      <c r="N175" s="101"/>
      <c r="O175" s="138"/>
    </row>
    <row r="176" spans="9:15" ht="15" customHeight="1">
      <c r="I176" s="154">
        <v>347</v>
      </c>
      <c r="J176" s="126" t="s">
        <v>168</v>
      </c>
      <c r="K176" s="134" t="s">
        <v>666</v>
      </c>
      <c r="L176" s="126"/>
      <c r="M176" s="178"/>
      <c r="N176" s="101"/>
      <c r="O176" s="138"/>
    </row>
    <row r="177" spans="9:15" ht="15" customHeight="1">
      <c r="I177" s="154">
        <v>349</v>
      </c>
      <c r="J177" s="126" t="s">
        <v>169</v>
      </c>
      <c r="K177" s="134" t="s">
        <v>667</v>
      </c>
      <c r="L177" s="126"/>
      <c r="M177" s="178"/>
      <c r="N177" s="101"/>
      <c r="O177" s="138"/>
    </row>
    <row r="178" spans="9:15" ht="15" customHeight="1">
      <c r="I178" s="154">
        <v>351</v>
      </c>
      <c r="J178" s="126"/>
      <c r="K178" s="134" t="s">
        <v>526</v>
      </c>
      <c r="L178" s="126"/>
      <c r="M178" s="178"/>
      <c r="N178" s="101"/>
      <c r="O178" s="138"/>
    </row>
    <row r="179" spans="9:15" ht="15" customHeight="1">
      <c r="I179" s="154">
        <v>353</v>
      </c>
      <c r="J179" s="126" t="s">
        <v>170</v>
      </c>
      <c r="K179" s="134" t="s">
        <v>668</v>
      </c>
      <c r="L179" s="126"/>
      <c r="M179" s="178"/>
      <c r="N179" s="101"/>
      <c r="O179" s="138"/>
    </row>
    <row r="180" spans="9:15" ht="15" customHeight="1">
      <c r="I180" s="154">
        <v>355</v>
      </c>
      <c r="J180" s="126" t="s">
        <v>2675</v>
      </c>
      <c r="K180" s="134" t="s">
        <v>1073</v>
      </c>
      <c r="L180" s="126"/>
      <c r="M180" s="178"/>
      <c r="N180" s="101"/>
      <c r="O180" s="138"/>
    </row>
    <row r="181" spans="9:15" ht="15" customHeight="1">
      <c r="I181" s="154">
        <v>357</v>
      </c>
      <c r="J181" s="126" t="s">
        <v>172</v>
      </c>
      <c r="K181" s="134" t="s">
        <v>669</v>
      </c>
      <c r="L181" s="126"/>
      <c r="M181" s="178"/>
      <c r="N181" s="101"/>
      <c r="O181" s="138"/>
    </row>
    <row r="182" spans="9:15" ht="15" customHeight="1">
      <c r="I182" s="154">
        <v>359</v>
      </c>
      <c r="J182" s="126" t="s">
        <v>173</v>
      </c>
      <c r="K182" s="134" t="s">
        <v>670</v>
      </c>
      <c r="L182" s="126"/>
      <c r="M182" s="178"/>
      <c r="N182" s="101"/>
      <c r="O182" s="138"/>
    </row>
    <row r="183" spans="9:15" ht="15" customHeight="1">
      <c r="I183" s="154">
        <v>361</v>
      </c>
      <c r="J183" s="126" t="s">
        <v>174</v>
      </c>
      <c r="K183" s="134" t="s">
        <v>671</v>
      </c>
      <c r="L183" s="126"/>
      <c r="M183" s="178"/>
      <c r="N183" s="101"/>
      <c r="O183" s="138"/>
    </row>
    <row r="184" spans="9:15" ht="15" customHeight="1">
      <c r="I184" s="154">
        <v>363</v>
      </c>
      <c r="J184" s="126" t="s">
        <v>2676</v>
      </c>
      <c r="K184" s="134" t="s">
        <v>1072</v>
      </c>
      <c r="L184" s="126"/>
      <c r="M184" s="178"/>
      <c r="N184" s="101"/>
      <c r="O184" s="138"/>
    </row>
    <row r="185" spans="9:15" ht="15" customHeight="1">
      <c r="I185" s="154">
        <v>365</v>
      </c>
      <c r="J185" s="126" t="s">
        <v>175</v>
      </c>
      <c r="K185" s="134" t="s">
        <v>672</v>
      </c>
      <c r="L185" s="126"/>
      <c r="M185" s="178"/>
      <c r="N185" s="101"/>
      <c r="O185" s="138"/>
    </row>
    <row r="186" spans="9:15" ht="15" customHeight="1">
      <c r="I186" s="154">
        <v>367</v>
      </c>
      <c r="J186" s="126" t="s">
        <v>176</v>
      </c>
      <c r="K186" s="134" t="s">
        <v>673</v>
      </c>
      <c r="L186" s="126"/>
      <c r="M186" s="178"/>
      <c r="N186" s="101"/>
      <c r="O186" s="138"/>
    </row>
    <row r="187" spans="9:15" ht="15" customHeight="1">
      <c r="I187" s="154">
        <v>369</v>
      </c>
      <c r="J187" s="126"/>
      <c r="K187" s="134" t="s">
        <v>526</v>
      </c>
      <c r="L187" s="126"/>
      <c r="M187" s="178"/>
      <c r="N187" s="101"/>
      <c r="O187" s="138"/>
    </row>
    <row r="188" spans="9:15" ht="15" customHeight="1">
      <c r="I188" s="154">
        <v>371</v>
      </c>
      <c r="J188" s="126" t="s">
        <v>177</v>
      </c>
      <c r="K188" s="134" t="s">
        <v>674</v>
      </c>
      <c r="L188" s="126"/>
      <c r="M188" s="178"/>
      <c r="N188" s="101"/>
      <c r="O188" s="138"/>
    </row>
    <row r="189" spans="9:15" ht="15" customHeight="1">
      <c r="I189" s="154">
        <v>373</v>
      </c>
      <c r="J189" s="126" t="s">
        <v>2677</v>
      </c>
      <c r="K189" s="134" t="s">
        <v>1071</v>
      </c>
      <c r="L189" s="126"/>
      <c r="M189" s="178"/>
      <c r="N189" s="101"/>
      <c r="O189" s="138"/>
    </row>
    <row r="190" spans="9:15" ht="15" customHeight="1">
      <c r="I190" s="154">
        <v>375</v>
      </c>
      <c r="J190" s="126" t="s">
        <v>179</v>
      </c>
      <c r="K190" s="134" t="s">
        <v>675</v>
      </c>
      <c r="L190" s="126"/>
      <c r="M190" s="178"/>
      <c r="N190" s="101"/>
      <c r="O190" s="138"/>
    </row>
    <row r="191" spans="9:15" ht="15" customHeight="1">
      <c r="I191" s="154">
        <v>377</v>
      </c>
      <c r="J191" s="126" t="s">
        <v>180</v>
      </c>
      <c r="K191" s="134" t="s">
        <v>676</v>
      </c>
      <c r="L191" s="126"/>
      <c r="M191" s="178"/>
      <c r="N191" s="101"/>
      <c r="O191" s="138"/>
    </row>
    <row r="192" spans="9:15" ht="15" customHeight="1">
      <c r="I192" s="154">
        <v>379</v>
      </c>
      <c r="J192" s="126" t="s">
        <v>181</v>
      </c>
      <c r="K192" s="134" t="s">
        <v>677</v>
      </c>
      <c r="L192" s="126"/>
      <c r="M192" s="178"/>
      <c r="N192" s="101"/>
      <c r="O192" s="138"/>
    </row>
    <row r="193" spans="9:15" ht="15" customHeight="1">
      <c r="I193" s="154">
        <v>381</v>
      </c>
      <c r="J193" s="126"/>
      <c r="K193" s="134" t="s">
        <v>526</v>
      </c>
      <c r="L193" s="126"/>
      <c r="M193" s="178"/>
      <c r="N193" s="101"/>
      <c r="O193" s="138"/>
    </row>
    <row r="194" spans="9:15" ht="15" customHeight="1">
      <c r="I194" s="154">
        <v>383</v>
      </c>
      <c r="J194" s="126" t="s">
        <v>182</v>
      </c>
      <c r="K194" s="134" t="s">
        <v>678</v>
      </c>
      <c r="L194" s="126"/>
      <c r="M194" s="178"/>
      <c r="N194" s="101"/>
      <c r="O194" s="138"/>
    </row>
    <row r="195" spans="9:15" ht="15" customHeight="1">
      <c r="I195" s="154">
        <v>385</v>
      </c>
      <c r="J195" s="126" t="s">
        <v>183</v>
      </c>
      <c r="K195" s="134" t="s">
        <v>679</v>
      </c>
      <c r="L195" s="126"/>
      <c r="M195" s="178"/>
      <c r="N195" s="101"/>
      <c r="O195" s="138"/>
    </row>
    <row r="196" spans="9:15" ht="15" customHeight="1">
      <c r="I196" s="154">
        <v>387</v>
      </c>
      <c r="J196" s="126" t="s">
        <v>2678</v>
      </c>
      <c r="K196" s="134" t="s">
        <v>1070</v>
      </c>
      <c r="L196" s="126"/>
      <c r="M196" s="178"/>
      <c r="N196" s="101"/>
      <c r="O196" s="138"/>
    </row>
    <row r="197" spans="9:15" ht="15" customHeight="1">
      <c r="I197" s="154">
        <v>389</v>
      </c>
      <c r="J197" s="126" t="s">
        <v>185</v>
      </c>
      <c r="K197" s="134" t="s">
        <v>680</v>
      </c>
      <c r="L197" s="126"/>
      <c r="M197" s="178"/>
      <c r="N197" s="101"/>
      <c r="O197" s="138"/>
    </row>
    <row r="198" spans="9:15" ht="15" customHeight="1">
      <c r="I198" s="154">
        <v>391</v>
      </c>
      <c r="J198" s="126" t="s">
        <v>186</v>
      </c>
      <c r="K198" s="134" t="s">
        <v>681</v>
      </c>
      <c r="L198" s="126"/>
      <c r="M198" s="178"/>
      <c r="N198" s="101"/>
      <c r="O198" s="138"/>
    </row>
    <row r="199" spans="9:15" ht="15" customHeight="1">
      <c r="I199" s="154">
        <v>393</v>
      </c>
      <c r="J199" s="126" t="s">
        <v>187</v>
      </c>
      <c r="K199" s="134" t="s">
        <v>682</v>
      </c>
      <c r="L199" s="126"/>
      <c r="M199" s="178"/>
      <c r="N199" s="101"/>
      <c r="O199" s="138"/>
    </row>
    <row r="200" spans="9:15" ht="15" customHeight="1">
      <c r="I200" s="154">
        <v>395</v>
      </c>
      <c r="J200" s="126" t="s">
        <v>188</v>
      </c>
      <c r="K200" s="134" t="s">
        <v>683</v>
      </c>
      <c r="L200" s="126"/>
      <c r="M200" s="178"/>
      <c r="N200" s="101"/>
      <c r="O200" s="138"/>
    </row>
    <row r="201" spans="9:15" ht="15" customHeight="1">
      <c r="I201" s="154">
        <v>397</v>
      </c>
      <c r="J201" s="126" t="s">
        <v>189</v>
      </c>
      <c r="K201" s="134" t="s">
        <v>684</v>
      </c>
      <c r="L201" s="126"/>
      <c r="M201" s="178"/>
      <c r="N201" s="101"/>
      <c r="O201" s="138"/>
    </row>
    <row r="202" spans="9:15" ht="15" customHeight="1">
      <c r="I202" s="154">
        <v>399</v>
      </c>
      <c r="J202" s="126"/>
      <c r="K202" s="134" t="s">
        <v>526</v>
      </c>
      <c r="L202" s="126"/>
      <c r="M202" s="178"/>
      <c r="N202" s="101"/>
      <c r="O202" s="138"/>
    </row>
    <row r="203" spans="9:15" ht="15" customHeight="1">
      <c r="I203" s="154">
        <v>401</v>
      </c>
      <c r="J203" s="126" t="s">
        <v>190</v>
      </c>
      <c r="K203" s="134" t="s">
        <v>685</v>
      </c>
      <c r="L203" s="126"/>
      <c r="M203" s="178"/>
      <c r="N203" s="101"/>
      <c r="O203" s="138"/>
    </row>
    <row r="204" spans="9:15" ht="15" customHeight="1">
      <c r="I204" s="154">
        <v>403</v>
      </c>
      <c r="J204" s="126" t="s">
        <v>191</v>
      </c>
      <c r="K204" s="134" t="s">
        <v>686</v>
      </c>
      <c r="L204" s="126"/>
      <c r="M204" s="178"/>
      <c r="N204" s="101"/>
      <c r="O204" s="138"/>
    </row>
    <row r="205" spans="9:15" ht="15" customHeight="1">
      <c r="I205" s="154">
        <v>405</v>
      </c>
      <c r="J205" s="126" t="s">
        <v>192</v>
      </c>
      <c r="K205" s="134" t="s">
        <v>687</v>
      </c>
      <c r="L205" s="126"/>
      <c r="M205" s="178"/>
      <c r="N205" s="101"/>
      <c r="O205" s="138"/>
    </row>
    <row r="206" spans="9:15" ht="15" customHeight="1">
      <c r="I206" s="154">
        <v>407</v>
      </c>
      <c r="J206" s="126" t="s">
        <v>193</v>
      </c>
      <c r="K206" s="134" t="s">
        <v>688</v>
      </c>
      <c r="L206" s="126"/>
      <c r="M206" s="178"/>
      <c r="N206" s="101"/>
      <c r="O206" s="138"/>
    </row>
    <row r="207" spans="9:15" ht="15" customHeight="1">
      <c r="I207" s="154">
        <v>409</v>
      </c>
      <c r="J207" s="126" t="s">
        <v>194</v>
      </c>
      <c r="K207" s="134" t="s">
        <v>689</v>
      </c>
      <c r="L207" s="126"/>
      <c r="M207" s="178"/>
      <c r="N207" s="101"/>
      <c r="O207" s="138"/>
    </row>
    <row r="208" spans="9:15" ht="15" customHeight="1">
      <c r="I208" s="154">
        <v>411</v>
      </c>
      <c r="J208" s="126" t="s">
        <v>195</v>
      </c>
      <c r="K208" s="134" t="s">
        <v>690</v>
      </c>
      <c r="L208" s="126"/>
      <c r="M208" s="178"/>
      <c r="N208" s="101"/>
      <c r="O208" s="138"/>
    </row>
    <row r="209" spans="9:15" ht="15" customHeight="1">
      <c r="I209" s="154">
        <v>413</v>
      </c>
      <c r="J209" s="126" t="s">
        <v>196</v>
      </c>
      <c r="K209" s="134" t="s">
        <v>691</v>
      </c>
      <c r="L209" s="126"/>
      <c r="M209" s="178"/>
      <c r="N209" s="101"/>
      <c r="O209" s="138"/>
    </row>
    <row r="210" spans="9:15" ht="15" customHeight="1">
      <c r="I210" s="154">
        <v>415</v>
      </c>
      <c r="J210" s="126"/>
      <c r="K210" s="134" t="s">
        <v>526</v>
      </c>
      <c r="L210" s="126"/>
      <c r="M210" s="178"/>
      <c r="N210" s="101"/>
      <c r="O210" s="138"/>
    </row>
    <row r="211" spans="9:15" ht="15" customHeight="1">
      <c r="I211" s="154">
        <v>417</v>
      </c>
      <c r="J211" s="126" t="s">
        <v>197</v>
      </c>
      <c r="K211" s="134" t="s">
        <v>692</v>
      </c>
      <c r="L211" s="126"/>
      <c r="M211" s="178"/>
      <c r="N211" s="101"/>
      <c r="O211" s="138"/>
    </row>
    <row r="212" spans="9:15" ht="15" customHeight="1">
      <c r="I212" s="154">
        <v>419</v>
      </c>
      <c r="J212" s="126" t="s">
        <v>198</v>
      </c>
      <c r="K212" s="134" t="s">
        <v>693</v>
      </c>
      <c r="L212" s="126"/>
      <c r="M212" s="178"/>
      <c r="N212" s="101"/>
      <c r="O212" s="138"/>
    </row>
    <row r="213" spans="9:15" ht="15" customHeight="1">
      <c r="I213" s="154">
        <v>421</v>
      </c>
      <c r="J213" s="126" t="s">
        <v>2705</v>
      </c>
      <c r="K213" s="134" t="s">
        <v>1069</v>
      </c>
      <c r="L213" s="126"/>
      <c r="M213" s="178"/>
      <c r="N213" s="101"/>
      <c r="O213" s="138"/>
    </row>
    <row r="214" spans="9:15" ht="15" customHeight="1">
      <c r="I214" s="154">
        <v>423</v>
      </c>
      <c r="J214" s="126" t="s">
        <v>200</v>
      </c>
      <c r="K214" s="134" t="s">
        <v>694</v>
      </c>
      <c r="L214" s="126"/>
      <c r="M214" s="178"/>
      <c r="N214" s="101"/>
      <c r="O214" s="138"/>
    </row>
    <row r="215" spans="9:15" ht="15" customHeight="1">
      <c r="I215" s="154">
        <v>425</v>
      </c>
      <c r="J215" s="126" t="s">
        <v>881</v>
      </c>
      <c r="K215" s="134" t="s">
        <v>1539</v>
      </c>
      <c r="L215" s="126"/>
      <c r="M215" s="178"/>
      <c r="N215" s="101"/>
      <c r="O215" s="138"/>
    </row>
    <row r="216" spans="9:15" ht="15" customHeight="1">
      <c r="I216" s="154">
        <v>427</v>
      </c>
      <c r="J216" s="126" t="s">
        <v>882</v>
      </c>
      <c r="K216" s="134" t="s">
        <v>1538</v>
      </c>
      <c r="L216" s="126"/>
      <c r="M216" s="178"/>
      <c r="N216" s="101"/>
      <c r="O216" s="138"/>
    </row>
    <row r="217" spans="9:15" ht="15" customHeight="1">
      <c r="I217" s="154">
        <v>429</v>
      </c>
      <c r="J217" s="126" t="s">
        <v>201</v>
      </c>
      <c r="K217" s="134" t="s">
        <v>695</v>
      </c>
      <c r="L217" s="126"/>
      <c r="M217" s="178"/>
      <c r="N217" s="101"/>
      <c r="O217" s="138"/>
    </row>
    <row r="218" spans="9:15" ht="15" customHeight="1">
      <c r="I218" s="154">
        <v>431</v>
      </c>
      <c r="J218" s="126" t="s">
        <v>202</v>
      </c>
      <c r="K218" s="134" t="s">
        <v>696</v>
      </c>
      <c r="L218" s="126"/>
      <c r="M218" s="178"/>
      <c r="N218" s="101"/>
      <c r="O218" s="138"/>
    </row>
    <row r="219" spans="9:15" ht="15" customHeight="1">
      <c r="I219" s="154">
        <v>433</v>
      </c>
      <c r="J219" s="126"/>
      <c r="K219" s="134" t="s">
        <v>526</v>
      </c>
      <c r="L219" s="126"/>
      <c r="M219" s="178"/>
      <c r="N219" s="101"/>
      <c r="O219" s="138"/>
    </row>
    <row r="220" spans="9:15" ht="15" customHeight="1">
      <c r="I220" s="154">
        <v>435</v>
      </c>
      <c r="J220" s="126"/>
      <c r="K220" s="134" t="s">
        <v>526</v>
      </c>
      <c r="L220" s="126"/>
      <c r="M220" s="178"/>
      <c r="N220" s="101"/>
      <c r="O220" s="138"/>
    </row>
    <row r="221" spans="9:15" ht="15" customHeight="1">
      <c r="I221" s="154">
        <v>437</v>
      </c>
      <c r="J221" s="126"/>
      <c r="K221" s="134" t="s">
        <v>526</v>
      </c>
      <c r="L221" s="126"/>
      <c r="M221" s="178"/>
      <c r="N221" s="101"/>
      <c r="O221" s="138"/>
    </row>
    <row r="222" spans="9:15" ht="15" customHeight="1">
      <c r="I222" s="154">
        <v>439</v>
      </c>
      <c r="J222" s="126" t="s">
        <v>204</v>
      </c>
      <c r="K222" s="134" t="s">
        <v>697</v>
      </c>
      <c r="L222" s="126"/>
      <c r="M222" s="178"/>
      <c r="N222" s="101"/>
      <c r="O222" s="138"/>
    </row>
    <row r="223" spans="9:15" ht="15" customHeight="1">
      <c r="I223" s="154">
        <v>441</v>
      </c>
      <c r="J223" s="126" t="s">
        <v>205</v>
      </c>
      <c r="K223" s="134" t="s">
        <v>698</v>
      </c>
      <c r="L223" s="126"/>
      <c r="M223" s="178"/>
      <c r="N223" s="101"/>
      <c r="O223" s="138"/>
    </row>
    <row r="224" spans="9:15" ht="15" customHeight="1">
      <c r="I224" s="154">
        <v>443</v>
      </c>
      <c r="J224" s="126" t="s">
        <v>2679</v>
      </c>
      <c r="K224" s="134" t="s">
        <v>1068</v>
      </c>
      <c r="L224" s="126"/>
      <c r="M224" s="178"/>
      <c r="N224" s="101"/>
      <c r="O224" s="138"/>
    </row>
    <row r="225" spans="9:15" ht="15" customHeight="1">
      <c r="I225" s="154">
        <v>445</v>
      </c>
      <c r="J225" s="126" t="s">
        <v>207</v>
      </c>
      <c r="K225" s="134" t="s">
        <v>699</v>
      </c>
      <c r="L225" s="126"/>
      <c r="M225" s="178"/>
      <c r="N225" s="101"/>
      <c r="O225" s="138"/>
    </row>
    <row r="226" spans="9:15" ht="15" customHeight="1">
      <c r="I226" s="154">
        <v>447</v>
      </c>
      <c r="J226" s="126" t="s">
        <v>883</v>
      </c>
      <c r="K226" s="134" t="s">
        <v>700</v>
      </c>
      <c r="L226" s="126"/>
      <c r="M226" s="178"/>
      <c r="N226" s="101"/>
      <c r="O226" s="138"/>
    </row>
    <row r="227" spans="9:15" ht="15" customHeight="1">
      <c r="I227" s="154">
        <v>449</v>
      </c>
      <c r="J227" s="126" t="s">
        <v>884</v>
      </c>
      <c r="K227" s="134" t="s">
        <v>701</v>
      </c>
      <c r="L227" s="126"/>
      <c r="M227" s="178"/>
      <c r="N227" s="101"/>
      <c r="O227" s="138"/>
    </row>
    <row r="228" spans="9:15" ht="15" customHeight="1">
      <c r="I228" s="154">
        <v>451</v>
      </c>
      <c r="J228" s="126" t="s">
        <v>885</v>
      </c>
      <c r="K228" s="134" t="s">
        <v>702</v>
      </c>
      <c r="L228" s="126"/>
      <c r="M228" s="178"/>
      <c r="N228" s="101"/>
      <c r="O228" s="138"/>
    </row>
    <row r="229" spans="9:15" ht="15" customHeight="1">
      <c r="I229" s="154">
        <v>453</v>
      </c>
      <c r="J229" s="126" t="s">
        <v>886</v>
      </c>
      <c r="K229" s="134" t="s">
        <v>703</v>
      </c>
      <c r="L229" s="126"/>
      <c r="M229" s="178"/>
      <c r="N229" s="101"/>
      <c r="O229" s="138"/>
    </row>
    <row r="230" spans="9:15" ht="15" customHeight="1">
      <c r="I230" s="154">
        <v>455</v>
      </c>
      <c r="J230" s="126" t="s">
        <v>887</v>
      </c>
      <c r="K230" s="134" t="s">
        <v>704</v>
      </c>
      <c r="L230" s="126"/>
      <c r="M230" s="178"/>
      <c r="N230" s="101"/>
      <c r="O230" s="138"/>
    </row>
    <row r="231" spans="9:15" ht="15" customHeight="1">
      <c r="I231" s="154">
        <v>457</v>
      </c>
      <c r="J231" s="126" t="s">
        <v>208</v>
      </c>
      <c r="K231" s="134" t="s">
        <v>705</v>
      </c>
      <c r="L231" s="126"/>
      <c r="M231" s="178"/>
      <c r="N231" s="101"/>
      <c r="O231" s="138"/>
    </row>
    <row r="232" spans="9:15" ht="15" customHeight="1">
      <c r="I232" s="154">
        <v>459</v>
      </c>
      <c r="J232" s="126" t="s">
        <v>2680</v>
      </c>
      <c r="K232" s="134" t="s">
        <v>1067</v>
      </c>
      <c r="L232" s="126"/>
      <c r="M232" s="178"/>
      <c r="N232" s="101"/>
      <c r="O232" s="138"/>
    </row>
    <row r="233" spans="9:15" ht="15" customHeight="1">
      <c r="I233" s="154">
        <v>461</v>
      </c>
      <c r="J233" s="126" t="s">
        <v>210</v>
      </c>
      <c r="K233" s="134" t="s">
        <v>706</v>
      </c>
      <c r="L233" s="126"/>
      <c r="M233" s="178"/>
      <c r="N233" s="101"/>
      <c r="O233" s="138"/>
    </row>
    <row r="234" spans="9:15" ht="15" customHeight="1">
      <c r="I234" s="154">
        <v>463</v>
      </c>
      <c r="J234" s="126" t="s">
        <v>211</v>
      </c>
      <c r="K234" s="134" t="s">
        <v>707</v>
      </c>
      <c r="L234" s="126"/>
      <c r="M234" s="178"/>
      <c r="N234" s="101"/>
      <c r="O234" s="138"/>
    </row>
    <row r="235" spans="9:15" ht="15" customHeight="1">
      <c r="I235" s="154">
        <v>465</v>
      </c>
      <c r="J235" s="126"/>
      <c r="K235" s="134"/>
      <c r="L235" s="126"/>
      <c r="M235" s="178"/>
      <c r="N235" s="101" t="s">
        <v>2435</v>
      </c>
      <c r="O235" s="138" t="s">
        <v>2438</v>
      </c>
    </row>
    <row r="236" spans="9:15" ht="15" customHeight="1">
      <c r="I236" s="154">
        <v>467</v>
      </c>
      <c r="J236" s="126" t="s">
        <v>2681</v>
      </c>
      <c r="K236" s="134" t="s">
        <v>1066</v>
      </c>
      <c r="L236" s="126"/>
      <c r="M236" s="178"/>
      <c r="N236" s="101"/>
      <c r="O236" s="138"/>
    </row>
    <row r="237" spans="9:15" ht="15" customHeight="1">
      <c r="I237" s="154">
        <v>469</v>
      </c>
      <c r="J237" s="126" t="s">
        <v>890</v>
      </c>
      <c r="K237" s="134" t="s">
        <v>709</v>
      </c>
      <c r="L237" s="126"/>
      <c r="M237" s="178"/>
      <c r="N237" s="101"/>
      <c r="O237" s="138"/>
    </row>
    <row r="238" spans="9:15" ht="15" customHeight="1">
      <c r="I238" s="154">
        <v>471</v>
      </c>
      <c r="J238" s="126" t="s">
        <v>212</v>
      </c>
      <c r="K238" s="134" t="s">
        <v>710</v>
      </c>
      <c r="L238" s="126"/>
      <c r="M238" s="178"/>
      <c r="N238" s="101"/>
      <c r="O238" s="138"/>
    </row>
    <row r="239" spans="9:15" ht="15" customHeight="1">
      <c r="I239" s="154">
        <v>473</v>
      </c>
      <c r="J239" s="126"/>
      <c r="K239" s="134"/>
      <c r="L239" s="126"/>
      <c r="M239" s="178"/>
      <c r="N239" s="101" t="s">
        <v>2434</v>
      </c>
      <c r="O239" s="138" t="s">
        <v>2437</v>
      </c>
    </row>
    <row r="240" spans="9:15" ht="15" customHeight="1">
      <c r="I240" s="154">
        <v>475</v>
      </c>
      <c r="J240" s="126" t="s">
        <v>892</v>
      </c>
      <c r="K240" s="134" t="s">
        <v>712</v>
      </c>
      <c r="L240" s="126"/>
      <c r="M240" s="178"/>
      <c r="N240" s="101"/>
      <c r="O240" s="138"/>
    </row>
    <row r="241" spans="9:15" ht="15" customHeight="1">
      <c r="I241" s="154">
        <v>477</v>
      </c>
      <c r="J241" s="126" t="s">
        <v>213</v>
      </c>
      <c r="K241" s="134" t="s">
        <v>713</v>
      </c>
      <c r="L241" s="126"/>
      <c r="M241" s="178"/>
      <c r="N241" s="101"/>
      <c r="O241" s="138"/>
    </row>
    <row r="242" spans="9:15" ht="15" customHeight="1">
      <c r="I242" s="154">
        <v>479</v>
      </c>
      <c r="J242" s="126" t="s">
        <v>214</v>
      </c>
      <c r="K242" s="134" t="s">
        <v>714</v>
      </c>
      <c r="L242" s="126"/>
      <c r="M242" s="178"/>
      <c r="N242" s="101"/>
      <c r="O242" s="138"/>
    </row>
    <row r="243" spans="9:15" ht="15" customHeight="1">
      <c r="I243" s="154">
        <v>481</v>
      </c>
      <c r="J243" s="126" t="s">
        <v>215</v>
      </c>
      <c r="K243" s="134" t="s">
        <v>715</v>
      </c>
      <c r="L243" s="126"/>
      <c r="M243" s="178"/>
      <c r="N243" s="101"/>
      <c r="O243" s="138"/>
    </row>
    <row r="244" spans="9:15" ht="15" customHeight="1">
      <c r="I244" s="154">
        <v>483</v>
      </c>
      <c r="J244" s="126" t="s">
        <v>216</v>
      </c>
      <c r="K244" s="134" t="s">
        <v>716</v>
      </c>
      <c r="L244" s="126"/>
      <c r="M244" s="178"/>
      <c r="N244" s="101"/>
      <c r="O244" s="138"/>
    </row>
    <row r="245" spans="9:15" ht="15" customHeight="1">
      <c r="I245" s="154">
        <v>485</v>
      </c>
      <c r="J245" s="126" t="s">
        <v>217</v>
      </c>
      <c r="K245" s="134" t="s">
        <v>717</v>
      </c>
      <c r="L245" s="126"/>
      <c r="M245" s="178"/>
      <c r="N245" s="101"/>
      <c r="O245" s="138"/>
    </row>
    <row r="246" spans="9:15" ht="15" customHeight="1">
      <c r="I246" s="154">
        <v>487</v>
      </c>
      <c r="J246" s="126" t="s">
        <v>218</v>
      </c>
      <c r="K246" s="134" t="s">
        <v>718</v>
      </c>
      <c r="L246" s="126"/>
      <c r="M246" s="178"/>
      <c r="N246" s="101"/>
      <c r="O246" s="138"/>
    </row>
    <row r="247" spans="9:15" ht="15" customHeight="1">
      <c r="I247" s="154">
        <v>489</v>
      </c>
      <c r="J247" s="126"/>
      <c r="K247" s="134" t="s">
        <v>526</v>
      </c>
      <c r="L247" s="126"/>
      <c r="M247" s="178"/>
      <c r="N247" s="101"/>
      <c r="O247" s="138"/>
    </row>
    <row r="248" spans="9:15" ht="15" customHeight="1">
      <c r="I248" s="154">
        <v>491</v>
      </c>
      <c r="J248" s="126"/>
      <c r="K248" s="134" t="s">
        <v>526</v>
      </c>
      <c r="L248" s="126"/>
      <c r="M248" s="178"/>
      <c r="N248" s="101"/>
      <c r="O248" s="138"/>
    </row>
    <row r="249" spans="9:15" ht="15" customHeight="1">
      <c r="I249" s="154">
        <v>493</v>
      </c>
      <c r="J249" s="126"/>
      <c r="K249" s="134" t="s">
        <v>526</v>
      </c>
      <c r="L249" s="126"/>
      <c r="M249" s="178"/>
      <c r="N249" s="101"/>
      <c r="O249" s="138"/>
    </row>
    <row r="250" spans="9:15" ht="15" customHeight="1">
      <c r="I250" s="154">
        <v>495</v>
      </c>
      <c r="J250" s="126"/>
      <c r="K250" s="134" t="s">
        <v>526</v>
      </c>
      <c r="L250" s="126"/>
      <c r="M250" s="178"/>
      <c r="N250" s="101"/>
      <c r="O250" s="138"/>
    </row>
    <row r="251" spans="9:15" ht="15" customHeight="1">
      <c r="I251" s="154">
        <v>497</v>
      </c>
      <c r="J251" s="126"/>
      <c r="K251" s="134" t="s">
        <v>526</v>
      </c>
      <c r="L251" s="126"/>
      <c r="M251" s="178"/>
      <c r="N251" s="101"/>
      <c r="O251" s="138"/>
    </row>
    <row r="252" spans="9:15" ht="15" customHeight="1">
      <c r="I252" s="154">
        <v>499</v>
      </c>
      <c r="J252" s="126" t="s">
        <v>893</v>
      </c>
      <c r="K252" s="134" t="s">
        <v>1065</v>
      </c>
      <c r="L252" s="126"/>
      <c r="M252" s="178"/>
      <c r="N252" s="101"/>
      <c r="O252" s="138"/>
    </row>
    <row r="253" spans="9:15" ht="15" customHeight="1">
      <c r="I253" s="154">
        <v>501</v>
      </c>
      <c r="J253" s="126" t="s">
        <v>894</v>
      </c>
      <c r="K253" s="134" t="s">
        <v>1064</v>
      </c>
      <c r="L253" s="126"/>
      <c r="M253" s="178"/>
      <c r="N253" s="101"/>
      <c r="O253" s="138"/>
    </row>
    <row r="254" spans="9:15" ht="15" customHeight="1">
      <c r="I254" s="154">
        <v>503</v>
      </c>
      <c r="J254" s="126" t="s">
        <v>895</v>
      </c>
      <c r="K254" s="134" t="s">
        <v>719</v>
      </c>
      <c r="L254" s="126"/>
      <c r="M254" s="178"/>
      <c r="N254" s="101"/>
      <c r="O254" s="138"/>
    </row>
    <row r="255" spans="9:15" ht="15" customHeight="1">
      <c r="I255" s="154">
        <v>505</v>
      </c>
      <c r="J255" s="126" t="s">
        <v>219</v>
      </c>
      <c r="K255" s="134" t="s">
        <v>720</v>
      </c>
      <c r="L255" s="126"/>
      <c r="M255" s="178"/>
      <c r="N255" s="101"/>
      <c r="O255" s="138"/>
    </row>
    <row r="256" spans="9:15" ht="15" customHeight="1">
      <c r="I256" s="154">
        <v>507</v>
      </c>
      <c r="J256" s="126" t="s">
        <v>896</v>
      </c>
      <c r="K256" s="134" t="s">
        <v>721</v>
      </c>
      <c r="L256" s="126"/>
      <c r="M256" s="178"/>
      <c r="N256" s="101"/>
      <c r="O256" s="138"/>
    </row>
    <row r="257" spans="9:15" ht="15" customHeight="1">
      <c r="I257" s="154">
        <v>509</v>
      </c>
      <c r="J257" s="126" t="s">
        <v>220</v>
      </c>
      <c r="K257" s="134" t="s">
        <v>722</v>
      </c>
      <c r="L257" s="126"/>
      <c r="M257" s="178"/>
      <c r="N257" s="101"/>
      <c r="O257" s="138"/>
    </row>
    <row r="258" spans="9:15" ht="15" customHeight="1">
      <c r="I258" s="154">
        <v>511</v>
      </c>
      <c r="J258" s="126" t="s">
        <v>221</v>
      </c>
      <c r="K258" s="134" t="s">
        <v>723</v>
      </c>
      <c r="L258" s="126"/>
      <c r="M258" s="178"/>
      <c r="N258" s="101"/>
      <c r="O258" s="138"/>
    </row>
    <row r="259" spans="9:15" ht="15" customHeight="1">
      <c r="I259" s="154">
        <v>513</v>
      </c>
      <c r="J259" s="126" t="s">
        <v>897</v>
      </c>
      <c r="K259" s="134" t="s">
        <v>724</v>
      </c>
      <c r="L259" s="126"/>
      <c r="M259" s="178"/>
      <c r="N259" s="101"/>
      <c r="O259" s="138"/>
    </row>
    <row r="260" spans="9:15" ht="15" customHeight="1">
      <c r="I260" s="154">
        <v>515</v>
      </c>
      <c r="J260" s="126" t="s">
        <v>898</v>
      </c>
      <c r="K260" s="134" t="s">
        <v>725</v>
      </c>
      <c r="L260" s="126"/>
      <c r="M260" s="178"/>
      <c r="N260" s="101"/>
      <c r="O260" s="138"/>
    </row>
    <row r="261" spans="9:15" ht="15" customHeight="1">
      <c r="I261" s="154">
        <v>517</v>
      </c>
      <c r="J261" s="126"/>
      <c r="K261" s="134" t="s">
        <v>526</v>
      </c>
      <c r="L261" s="126"/>
      <c r="M261" s="178"/>
      <c r="N261" s="101"/>
      <c r="O261" s="138"/>
    </row>
    <row r="262" spans="9:15" ht="15" customHeight="1">
      <c r="I262" s="154">
        <v>519</v>
      </c>
      <c r="J262" s="126"/>
      <c r="K262" s="134" t="s">
        <v>526</v>
      </c>
      <c r="L262" s="126"/>
      <c r="M262" s="178"/>
      <c r="N262" s="101"/>
      <c r="O262" s="138"/>
    </row>
    <row r="263" spans="9:15" ht="15" customHeight="1">
      <c r="I263" s="154">
        <v>521</v>
      </c>
      <c r="J263" s="126"/>
      <c r="K263" s="134" t="s">
        <v>526</v>
      </c>
      <c r="L263" s="126"/>
      <c r="M263" s="178"/>
      <c r="N263" s="101"/>
      <c r="O263" s="138"/>
    </row>
    <row r="264" spans="9:15" ht="15" customHeight="1">
      <c r="I264" s="154">
        <v>523</v>
      </c>
      <c r="J264" s="126"/>
      <c r="K264" s="134" t="s">
        <v>526</v>
      </c>
      <c r="L264" s="126"/>
      <c r="M264" s="178"/>
      <c r="N264" s="101"/>
      <c r="O264" s="138"/>
    </row>
    <row r="265" spans="9:15" ht="15" customHeight="1">
      <c r="I265" s="154">
        <v>525</v>
      </c>
      <c r="J265" s="126"/>
      <c r="K265" s="134" t="s">
        <v>526</v>
      </c>
      <c r="L265" s="126"/>
      <c r="M265" s="178"/>
      <c r="N265" s="101"/>
      <c r="O265" s="138"/>
    </row>
    <row r="266" spans="9:15" ht="15" customHeight="1">
      <c r="I266" s="154">
        <v>527</v>
      </c>
      <c r="J266" s="126"/>
      <c r="K266" s="134" t="s">
        <v>526</v>
      </c>
      <c r="L266" s="126"/>
      <c r="M266" s="178"/>
      <c r="N266" s="101"/>
      <c r="O266" s="138"/>
    </row>
    <row r="267" spans="9:15" ht="15" customHeight="1">
      <c r="I267" s="154">
        <v>529</v>
      </c>
      <c r="J267" s="126"/>
      <c r="K267" s="134" t="s">
        <v>526</v>
      </c>
      <c r="L267" s="126"/>
      <c r="M267" s="178"/>
      <c r="N267" s="101"/>
      <c r="O267" s="138"/>
    </row>
    <row r="268" spans="9:15" ht="15" customHeight="1">
      <c r="I268" s="154">
        <v>531</v>
      </c>
      <c r="J268" s="126"/>
      <c r="K268" s="134" t="s">
        <v>526</v>
      </c>
      <c r="L268" s="126"/>
      <c r="M268" s="178"/>
      <c r="N268" s="101"/>
      <c r="O268" s="138"/>
    </row>
    <row r="269" spans="9:15" ht="15" customHeight="1">
      <c r="I269" s="154">
        <v>533</v>
      </c>
      <c r="J269" s="126" t="s">
        <v>222</v>
      </c>
      <c r="K269" s="134" t="s">
        <v>726</v>
      </c>
      <c r="L269" s="126"/>
      <c r="M269" s="178"/>
      <c r="N269" s="101"/>
      <c r="O269" s="138"/>
    </row>
    <row r="270" spans="9:15" ht="15" customHeight="1">
      <c r="I270" s="154">
        <v>535</v>
      </c>
      <c r="J270" s="126" t="s">
        <v>899</v>
      </c>
      <c r="K270" s="134" t="s">
        <v>727</v>
      </c>
      <c r="L270" s="126"/>
      <c r="M270" s="178"/>
      <c r="N270" s="101"/>
      <c r="O270" s="138"/>
    </row>
    <row r="271" spans="9:15" ht="15" customHeight="1">
      <c r="I271" s="154">
        <v>537</v>
      </c>
      <c r="J271" s="126" t="s">
        <v>223</v>
      </c>
      <c r="K271" s="134" t="s">
        <v>728</v>
      </c>
      <c r="L271" s="126"/>
      <c r="M271" s="178"/>
      <c r="N271" s="101"/>
      <c r="O271" s="138"/>
    </row>
    <row r="272" spans="9:15" ht="15" customHeight="1">
      <c r="I272" s="154">
        <v>539</v>
      </c>
      <c r="J272" s="126" t="s">
        <v>224</v>
      </c>
      <c r="K272" s="134" t="s">
        <v>729</v>
      </c>
      <c r="L272" s="126"/>
      <c r="M272" s="178"/>
      <c r="N272" s="101"/>
      <c r="O272" s="138"/>
    </row>
    <row r="273" spans="9:15" ht="15" customHeight="1">
      <c r="I273" s="154">
        <v>541</v>
      </c>
      <c r="J273" s="126" t="s">
        <v>900</v>
      </c>
      <c r="K273" s="134" t="s">
        <v>730</v>
      </c>
      <c r="L273" s="126"/>
      <c r="M273" s="178"/>
      <c r="N273" s="101"/>
      <c r="O273" s="138"/>
    </row>
    <row r="274" spans="9:15" ht="15" customHeight="1">
      <c r="I274" s="154">
        <v>543</v>
      </c>
      <c r="J274" s="126" t="s">
        <v>225</v>
      </c>
      <c r="K274" s="134" t="s">
        <v>731</v>
      </c>
      <c r="L274" s="126"/>
      <c r="M274" s="178"/>
      <c r="N274" s="101"/>
      <c r="O274" s="138"/>
    </row>
    <row r="275" spans="9:15" ht="15" customHeight="1">
      <c r="I275" s="154">
        <v>545</v>
      </c>
      <c r="J275" s="126" t="s">
        <v>901</v>
      </c>
      <c r="K275" s="134" t="s">
        <v>732</v>
      </c>
      <c r="L275" s="126"/>
      <c r="M275" s="178"/>
      <c r="N275" s="101"/>
      <c r="O275" s="138"/>
    </row>
    <row r="276" spans="9:15" ht="15" customHeight="1">
      <c r="I276" s="154">
        <v>547</v>
      </c>
      <c r="J276" s="126" t="s">
        <v>902</v>
      </c>
      <c r="K276" s="134" t="s">
        <v>733</v>
      </c>
      <c r="L276" s="126"/>
      <c r="M276" s="178"/>
      <c r="N276" s="101"/>
      <c r="O276" s="138"/>
    </row>
    <row r="277" spans="9:15" ht="15" customHeight="1">
      <c r="I277" s="154">
        <v>549</v>
      </c>
      <c r="J277" s="126" t="s">
        <v>903</v>
      </c>
      <c r="K277" s="134" t="s">
        <v>734</v>
      </c>
      <c r="L277" s="126"/>
      <c r="M277" s="178"/>
      <c r="N277" s="101"/>
      <c r="O277" s="138"/>
    </row>
    <row r="278" spans="9:15" ht="15" customHeight="1">
      <c r="I278" s="154">
        <v>551</v>
      </c>
      <c r="J278" s="126" t="s">
        <v>904</v>
      </c>
      <c r="K278" s="134" t="s">
        <v>735</v>
      </c>
      <c r="L278" s="126" t="s">
        <v>2501</v>
      </c>
      <c r="M278" s="178" t="s">
        <v>2502</v>
      </c>
      <c r="N278" s="101"/>
      <c r="O278" s="138"/>
    </row>
    <row r="279" spans="9:15" ht="15" customHeight="1">
      <c r="I279" s="154">
        <v>553</v>
      </c>
      <c r="J279" s="126" t="s">
        <v>905</v>
      </c>
      <c r="K279" s="134" t="s">
        <v>1063</v>
      </c>
      <c r="L279" s="126"/>
      <c r="M279" s="178"/>
      <c r="N279" s="101"/>
      <c r="O279" s="138"/>
    </row>
    <row r="280" spans="9:15" ht="15" customHeight="1">
      <c r="I280" s="154">
        <v>555</v>
      </c>
      <c r="J280" s="126" t="s">
        <v>227</v>
      </c>
      <c r="K280" s="134" t="s">
        <v>736</v>
      </c>
      <c r="L280" s="126"/>
      <c r="M280" s="178"/>
      <c r="N280" s="101"/>
      <c r="O280" s="138"/>
    </row>
    <row r="281" spans="9:15" ht="15" customHeight="1">
      <c r="I281" s="154">
        <v>557</v>
      </c>
      <c r="J281" s="126" t="s">
        <v>906</v>
      </c>
      <c r="K281" s="134" t="s">
        <v>737</v>
      </c>
      <c r="L281" s="126"/>
      <c r="M281" s="178"/>
      <c r="N281" s="101"/>
      <c r="O281" s="138"/>
    </row>
    <row r="282" spans="9:15" ht="15" customHeight="1">
      <c r="I282" s="154">
        <v>559</v>
      </c>
      <c r="J282" s="126" t="s">
        <v>2682</v>
      </c>
      <c r="K282" s="134" t="s">
        <v>738</v>
      </c>
      <c r="L282" s="126"/>
      <c r="M282" s="178"/>
      <c r="N282" s="101"/>
      <c r="O282" s="138"/>
    </row>
    <row r="283" spans="9:15" ht="15" customHeight="1">
      <c r="I283" s="154">
        <v>561</v>
      </c>
      <c r="J283" s="126" t="s">
        <v>908</v>
      </c>
      <c r="K283" s="134" t="s">
        <v>739</v>
      </c>
      <c r="L283" s="126"/>
      <c r="M283" s="178"/>
      <c r="N283" s="101"/>
      <c r="O283" s="138"/>
    </row>
    <row r="284" spans="9:15" ht="15" customHeight="1">
      <c r="I284" s="154">
        <v>563</v>
      </c>
      <c r="J284" s="126" t="s">
        <v>909</v>
      </c>
      <c r="K284" s="134" t="s">
        <v>740</v>
      </c>
      <c r="L284" s="126"/>
      <c r="M284" s="178"/>
      <c r="N284" s="101"/>
      <c r="O284" s="138"/>
    </row>
    <row r="285" spans="9:15" ht="15" customHeight="1">
      <c r="I285" s="154">
        <v>565</v>
      </c>
      <c r="J285" s="126" t="s">
        <v>228</v>
      </c>
      <c r="K285" s="134" t="s">
        <v>741</v>
      </c>
      <c r="L285" s="126"/>
      <c r="M285" s="178"/>
      <c r="N285" s="101"/>
      <c r="O285" s="138"/>
    </row>
    <row r="286" spans="9:15" ht="15" customHeight="1">
      <c r="I286" s="154">
        <v>567</v>
      </c>
      <c r="J286" s="126" t="s">
        <v>229</v>
      </c>
      <c r="K286" s="134" t="s">
        <v>742</v>
      </c>
      <c r="L286" s="126"/>
      <c r="M286" s="178"/>
      <c r="N286" s="101"/>
      <c r="O286" s="138"/>
    </row>
    <row r="287" spans="9:15" ht="15" customHeight="1">
      <c r="I287" s="154">
        <v>569</v>
      </c>
      <c r="J287" s="126" t="s">
        <v>910</v>
      </c>
      <c r="K287" s="134" t="s">
        <v>743</v>
      </c>
      <c r="L287" s="126"/>
      <c r="M287" s="178"/>
      <c r="N287" s="101"/>
      <c r="O287" s="138"/>
    </row>
    <row r="288" spans="9:15" ht="15" customHeight="1">
      <c r="I288" s="154">
        <v>571</v>
      </c>
      <c r="J288" s="126" t="s">
        <v>911</v>
      </c>
      <c r="K288" s="134" t="s">
        <v>1062</v>
      </c>
      <c r="L288" s="126"/>
      <c r="M288" s="178"/>
      <c r="N288" s="101"/>
      <c r="O288" s="138"/>
    </row>
    <row r="289" spans="9:15" ht="15" customHeight="1">
      <c r="I289" s="154">
        <v>573</v>
      </c>
      <c r="J289" s="126" t="s">
        <v>912</v>
      </c>
      <c r="K289" s="134" t="s">
        <v>744</v>
      </c>
      <c r="L289" s="126"/>
      <c r="M289" s="178"/>
      <c r="N289" s="101"/>
      <c r="O289" s="138"/>
    </row>
    <row r="290" spans="9:15" ht="15" customHeight="1">
      <c r="I290" s="154">
        <v>575</v>
      </c>
      <c r="J290" s="126" t="s">
        <v>913</v>
      </c>
      <c r="K290" s="134" t="s">
        <v>745</v>
      </c>
      <c r="L290" s="126"/>
      <c r="M290" s="178"/>
      <c r="N290" s="101"/>
      <c r="O290" s="138"/>
    </row>
    <row r="291" spans="9:15" ht="15" customHeight="1">
      <c r="I291" s="154">
        <v>577</v>
      </c>
      <c r="J291" s="126" t="s">
        <v>914</v>
      </c>
      <c r="K291" s="134" t="s">
        <v>746</v>
      </c>
      <c r="L291" s="126"/>
      <c r="M291" s="178"/>
      <c r="N291" s="101"/>
      <c r="O291" s="138"/>
    </row>
    <row r="292" spans="9:15" ht="15" customHeight="1">
      <c r="I292" s="154">
        <v>579</v>
      </c>
      <c r="J292" s="126" t="s">
        <v>230</v>
      </c>
      <c r="K292" s="134" t="s">
        <v>747</v>
      </c>
      <c r="L292" s="126"/>
      <c r="M292" s="178"/>
      <c r="N292" s="101"/>
      <c r="O292" s="138"/>
    </row>
    <row r="293" spans="9:15" ht="15" customHeight="1">
      <c r="I293" s="154">
        <v>581</v>
      </c>
      <c r="J293" s="126" t="s">
        <v>915</v>
      </c>
      <c r="K293" s="134" t="s">
        <v>748</v>
      </c>
      <c r="L293" s="126"/>
      <c r="M293" s="178"/>
      <c r="N293" s="101"/>
      <c r="O293" s="138"/>
    </row>
    <row r="294" spans="9:15" ht="15" customHeight="1">
      <c r="I294" s="154">
        <v>583</v>
      </c>
      <c r="J294" s="126" t="s">
        <v>916</v>
      </c>
      <c r="K294" s="134" t="s">
        <v>749</v>
      </c>
      <c r="L294" s="126"/>
      <c r="M294" s="178"/>
      <c r="N294" s="101"/>
      <c r="O294" s="138"/>
    </row>
    <row r="295" spans="9:15" ht="15" customHeight="1">
      <c r="I295" s="154">
        <v>585</v>
      </c>
      <c r="J295" s="126" t="s">
        <v>917</v>
      </c>
      <c r="K295" s="134" t="s">
        <v>750</v>
      </c>
      <c r="L295" s="126"/>
      <c r="M295" s="178"/>
      <c r="N295" s="101"/>
      <c r="O295" s="138"/>
    </row>
    <row r="296" spans="9:15" ht="15" customHeight="1">
      <c r="I296" s="154">
        <v>587</v>
      </c>
      <c r="J296" s="126" t="s">
        <v>918</v>
      </c>
      <c r="K296" s="134" t="s">
        <v>751</v>
      </c>
      <c r="L296" s="126"/>
      <c r="M296" s="178"/>
      <c r="N296" s="101"/>
      <c r="O296" s="138"/>
    </row>
    <row r="297" spans="9:15" ht="15" customHeight="1">
      <c r="I297" s="154">
        <v>589</v>
      </c>
      <c r="J297" s="126" t="s">
        <v>919</v>
      </c>
      <c r="K297" s="134" t="s">
        <v>752</v>
      </c>
      <c r="L297" s="126"/>
      <c r="M297" s="178"/>
      <c r="N297" s="101"/>
      <c r="O297" s="138"/>
    </row>
    <row r="298" spans="9:15" ht="15" customHeight="1">
      <c r="I298" s="154">
        <v>591</v>
      </c>
      <c r="J298" s="126" t="s">
        <v>231</v>
      </c>
      <c r="K298" s="134" t="s">
        <v>753</v>
      </c>
      <c r="L298" s="126"/>
      <c r="M298" s="178"/>
      <c r="N298" s="101"/>
      <c r="O298" s="138"/>
    </row>
    <row r="299" spans="9:15" ht="15" customHeight="1">
      <c r="I299" s="154">
        <v>593</v>
      </c>
      <c r="J299" s="126" t="s">
        <v>920</v>
      </c>
      <c r="K299" s="134" t="s">
        <v>754</v>
      </c>
      <c r="L299" s="126"/>
      <c r="M299" s="178"/>
      <c r="N299" s="101"/>
      <c r="O299" s="138"/>
    </row>
    <row r="300" spans="9:15" ht="15" customHeight="1">
      <c r="I300" s="154">
        <v>595</v>
      </c>
      <c r="J300" s="126" t="s">
        <v>232</v>
      </c>
      <c r="K300" s="134" t="s">
        <v>755</v>
      </c>
      <c r="L300" s="126"/>
      <c r="M300" s="178"/>
      <c r="N300" s="101"/>
      <c r="O300" s="138"/>
    </row>
    <row r="301" spans="9:15" ht="15" customHeight="1">
      <c r="I301" s="154">
        <v>597</v>
      </c>
      <c r="J301" s="126"/>
      <c r="K301" s="134" t="s">
        <v>526</v>
      </c>
      <c r="L301" s="126"/>
      <c r="M301" s="178"/>
      <c r="N301" s="101"/>
      <c r="O301" s="138"/>
    </row>
    <row r="302" spans="9:15" ht="15" customHeight="1">
      <c r="I302" s="154">
        <v>599</v>
      </c>
      <c r="J302" s="126"/>
      <c r="K302" s="134" t="s">
        <v>526</v>
      </c>
      <c r="L302" s="126"/>
      <c r="M302" s="178"/>
      <c r="N302" s="101"/>
      <c r="O302" s="138"/>
    </row>
    <row r="303" spans="9:15" ht="15" customHeight="1">
      <c r="I303" s="154">
        <v>601</v>
      </c>
      <c r="J303" s="126"/>
      <c r="K303" s="134" t="s">
        <v>526</v>
      </c>
      <c r="L303" s="126"/>
      <c r="M303" s="178"/>
      <c r="N303" s="101"/>
      <c r="O303" s="138"/>
    </row>
    <row r="304" spans="9:15" ht="15" customHeight="1">
      <c r="I304" s="154">
        <v>603</v>
      </c>
      <c r="J304" s="126" t="s">
        <v>233</v>
      </c>
      <c r="K304" s="134" t="s">
        <v>756</v>
      </c>
      <c r="L304" s="126"/>
      <c r="M304" s="178"/>
      <c r="N304" s="101"/>
      <c r="O304" s="138"/>
    </row>
    <row r="305" spans="9:15" ht="15" customHeight="1">
      <c r="I305" s="154">
        <v>605</v>
      </c>
      <c r="J305" s="126" t="s">
        <v>234</v>
      </c>
      <c r="K305" s="134" t="s">
        <v>757</v>
      </c>
      <c r="L305" s="126"/>
      <c r="M305" s="178"/>
      <c r="N305" s="101"/>
      <c r="O305" s="138"/>
    </row>
    <row r="306" spans="9:15" ht="15" customHeight="1">
      <c r="I306" s="154">
        <v>607</v>
      </c>
      <c r="J306" s="126" t="s">
        <v>921</v>
      </c>
      <c r="K306" s="134" t="s">
        <v>758</v>
      </c>
      <c r="L306" s="126"/>
      <c r="M306" s="178"/>
      <c r="N306" s="101"/>
      <c r="O306" s="138"/>
    </row>
    <row r="307" spans="9:15" ht="15" customHeight="1">
      <c r="I307" s="154">
        <v>609</v>
      </c>
      <c r="J307" s="126"/>
      <c r="K307" s="134" t="s">
        <v>526</v>
      </c>
      <c r="L307" s="126"/>
      <c r="M307" s="178"/>
      <c r="N307" s="101"/>
      <c r="O307" s="138"/>
    </row>
    <row r="308" spans="9:15" ht="15" customHeight="1">
      <c r="I308" s="154">
        <v>611</v>
      </c>
      <c r="J308" s="126" t="s">
        <v>922</v>
      </c>
      <c r="K308" s="134" t="s">
        <v>759</v>
      </c>
      <c r="L308" s="126"/>
      <c r="M308" s="178"/>
      <c r="N308" s="101"/>
      <c r="O308" s="138"/>
    </row>
    <row r="309" spans="9:15" ht="15" customHeight="1">
      <c r="I309" s="154">
        <v>613</v>
      </c>
      <c r="J309" s="126" t="s">
        <v>923</v>
      </c>
      <c r="K309" s="134" t="s">
        <v>760</v>
      </c>
      <c r="L309" s="126"/>
      <c r="M309" s="178"/>
      <c r="N309" s="101"/>
      <c r="O309" s="138"/>
    </row>
    <row r="310" spans="9:15" ht="15" customHeight="1">
      <c r="I310" s="154">
        <v>615</v>
      </c>
      <c r="J310" s="126"/>
      <c r="K310" s="134" t="s">
        <v>526</v>
      </c>
      <c r="L310" s="126"/>
      <c r="M310" s="178"/>
      <c r="N310" s="101"/>
      <c r="O310" s="138"/>
    </row>
    <row r="311" spans="9:15" ht="15" customHeight="1">
      <c r="I311" s="154">
        <v>617</v>
      </c>
      <c r="J311" s="126"/>
      <c r="K311" s="134" t="s">
        <v>526</v>
      </c>
      <c r="L311" s="126"/>
      <c r="M311" s="178"/>
      <c r="N311" s="101"/>
      <c r="O311" s="138"/>
    </row>
    <row r="312" spans="9:15" ht="15" customHeight="1">
      <c r="I312" s="154">
        <v>619</v>
      </c>
      <c r="J312" s="126" t="s">
        <v>924</v>
      </c>
      <c r="K312" s="134" t="s">
        <v>761</v>
      </c>
      <c r="L312" s="126"/>
      <c r="M312" s="178"/>
      <c r="N312" s="101"/>
      <c r="O312" s="138"/>
    </row>
    <row r="313" spans="9:15" ht="15" customHeight="1">
      <c r="I313" s="154">
        <v>621</v>
      </c>
      <c r="J313" s="126"/>
      <c r="K313" s="134"/>
      <c r="L313" s="126"/>
      <c r="M313" s="178"/>
      <c r="N313" s="101" t="s">
        <v>925</v>
      </c>
      <c r="O313" s="138" t="s">
        <v>762</v>
      </c>
    </row>
    <row r="314" spans="9:15" ht="15" customHeight="1">
      <c r="I314" s="154">
        <v>623</v>
      </c>
      <c r="J314" s="126" t="s">
        <v>926</v>
      </c>
      <c r="K314" s="134" t="s">
        <v>763</v>
      </c>
      <c r="L314" s="126"/>
      <c r="M314" s="178"/>
      <c r="N314" s="101"/>
      <c r="O314" s="138"/>
    </row>
    <row r="315" spans="9:15" ht="15" customHeight="1">
      <c r="I315" s="154">
        <v>625</v>
      </c>
      <c r="J315" s="126" t="s">
        <v>236</v>
      </c>
      <c r="K315" s="134" t="s">
        <v>764</v>
      </c>
      <c r="L315" s="126"/>
      <c r="M315" s="178"/>
      <c r="N315" s="101"/>
      <c r="O315" s="138"/>
    </row>
    <row r="316" spans="9:15" ht="15" customHeight="1">
      <c r="I316" s="154">
        <v>627</v>
      </c>
      <c r="J316" s="126"/>
      <c r="K316" s="134" t="s">
        <v>526</v>
      </c>
      <c r="L316" s="126"/>
      <c r="M316" s="178"/>
      <c r="N316" s="101"/>
      <c r="O316" s="138"/>
    </row>
    <row r="317" spans="9:15" ht="15" customHeight="1">
      <c r="I317" s="154">
        <v>629</v>
      </c>
      <c r="J317" s="126"/>
      <c r="K317" s="134" t="s">
        <v>526</v>
      </c>
      <c r="L317" s="126"/>
      <c r="M317" s="178"/>
      <c r="N317" s="101"/>
      <c r="O317" s="138"/>
    </row>
    <row r="318" spans="9:15" ht="15" customHeight="1">
      <c r="I318" s="154">
        <v>631</v>
      </c>
      <c r="J318" s="126" t="s">
        <v>927</v>
      </c>
      <c r="K318" s="134" t="s">
        <v>765</v>
      </c>
      <c r="L318" s="126"/>
      <c r="M318" s="178"/>
      <c r="N318" s="101"/>
      <c r="O318" s="138"/>
    </row>
    <row r="319" spans="9:15" ht="15" customHeight="1">
      <c r="I319" s="154">
        <v>633</v>
      </c>
      <c r="J319" s="126" t="s">
        <v>928</v>
      </c>
      <c r="K319" s="134" t="s">
        <v>766</v>
      </c>
      <c r="L319" s="126"/>
      <c r="M319" s="178"/>
      <c r="N319" s="101"/>
      <c r="O319" s="138"/>
    </row>
    <row r="320" spans="9:15" ht="15" customHeight="1">
      <c r="I320" s="154">
        <v>635</v>
      </c>
      <c r="J320" s="126" t="s">
        <v>929</v>
      </c>
      <c r="K320" s="134" t="s">
        <v>767</v>
      </c>
      <c r="L320" s="126"/>
      <c r="M320" s="178"/>
      <c r="N320" s="101"/>
      <c r="O320" s="138"/>
    </row>
    <row r="321" spans="9:15" ht="15" customHeight="1">
      <c r="I321" s="154">
        <v>637</v>
      </c>
      <c r="J321" s="126"/>
      <c r="K321" s="134" t="s">
        <v>526</v>
      </c>
      <c r="L321" s="126"/>
      <c r="M321" s="178"/>
      <c r="N321" s="101"/>
      <c r="O321" s="138"/>
    </row>
    <row r="322" spans="9:15" ht="15" customHeight="1">
      <c r="I322" s="154">
        <v>639</v>
      </c>
      <c r="J322" s="126"/>
      <c r="K322" s="134" t="s">
        <v>526</v>
      </c>
      <c r="L322" s="126"/>
      <c r="M322" s="178"/>
      <c r="N322" s="101"/>
      <c r="O322" s="138"/>
    </row>
    <row r="323" spans="9:15" ht="15" customHeight="1">
      <c r="I323" s="154">
        <v>641</v>
      </c>
      <c r="J323" s="126" t="s">
        <v>2683</v>
      </c>
      <c r="K323" s="134" t="s">
        <v>768</v>
      </c>
      <c r="L323" s="126"/>
      <c r="M323" s="178"/>
      <c r="N323" s="101"/>
      <c r="O323" s="138"/>
    </row>
    <row r="324" spans="9:15" ht="15" customHeight="1">
      <c r="I324" s="154">
        <v>643</v>
      </c>
      <c r="J324" s="126" t="s">
        <v>931</v>
      </c>
      <c r="K324" s="134" t="s">
        <v>769</v>
      </c>
      <c r="L324" s="126"/>
      <c r="M324" s="178"/>
      <c r="N324" s="101"/>
      <c r="O324" s="138"/>
    </row>
    <row r="325" spans="9:15" ht="15" customHeight="1">
      <c r="I325" s="154">
        <v>645</v>
      </c>
      <c r="J325" s="126" t="s">
        <v>2685</v>
      </c>
      <c r="K325" s="134" t="s">
        <v>1061</v>
      </c>
      <c r="L325" s="126"/>
      <c r="M325" s="178"/>
      <c r="N325" s="101"/>
      <c r="O325" s="138"/>
    </row>
    <row r="326" spans="9:15" ht="15" customHeight="1">
      <c r="I326" s="154">
        <v>647</v>
      </c>
      <c r="J326" s="126" t="s">
        <v>239</v>
      </c>
      <c r="K326" s="134" t="s">
        <v>770</v>
      </c>
      <c r="L326" s="126"/>
      <c r="M326" s="178"/>
      <c r="N326" s="101"/>
      <c r="O326" s="138"/>
    </row>
    <row r="327" spans="9:15" ht="15" customHeight="1">
      <c r="I327" s="154">
        <v>649</v>
      </c>
      <c r="J327" s="126" t="s">
        <v>2684</v>
      </c>
      <c r="K327" s="134" t="s">
        <v>1060</v>
      </c>
      <c r="L327" s="126"/>
      <c r="M327" s="178"/>
      <c r="N327" s="101"/>
      <c r="O327" s="138"/>
    </row>
    <row r="328" spans="9:15" ht="15" customHeight="1">
      <c r="I328" s="154">
        <v>651</v>
      </c>
      <c r="J328" s="126" t="s">
        <v>240</v>
      </c>
      <c r="K328" s="134" t="s">
        <v>771</v>
      </c>
      <c r="L328" s="126"/>
      <c r="M328" s="178"/>
      <c r="N328" s="101"/>
      <c r="O328" s="138"/>
    </row>
    <row r="329" spans="9:15" ht="15" customHeight="1">
      <c r="I329" s="154">
        <v>653</v>
      </c>
      <c r="J329" s="126" t="s">
        <v>241</v>
      </c>
      <c r="K329" s="134" t="s">
        <v>772</v>
      </c>
      <c r="L329" s="126"/>
      <c r="M329" s="178"/>
      <c r="N329" s="101"/>
      <c r="O329" s="138"/>
    </row>
    <row r="330" spans="9:15" ht="15" customHeight="1">
      <c r="I330" s="154">
        <v>655</v>
      </c>
      <c r="J330" s="126" t="s">
        <v>934</v>
      </c>
      <c r="K330" s="134" t="s">
        <v>773</v>
      </c>
      <c r="L330" s="126"/>
      <c r="M330" s="178"/>
      <c r="N330" s="101"/>
      <c r="O330" s="138"/>
    </row>
    <row r="331" spans="9:15" ht="15" customHeight="1">
      <c r="I331" s="154">
        <v>657</v>
      </c>
      <c r="J331" s="126" t="s">
        <v>242</v>
      </c>
      <c r="K331" s="134" t="s">
        <v>774</v>
      </c>
      <c r="L331" s="126"/>
      <c r="M331" s="178"/>
      <c r="N331" s="101"/>
      <c r="O331" s="138"/>
    </row>
    <row r="332" spans="9:15" ht="15" customHeight="1">
      <c r="I332" s="154">
        <v>659</v>
      </c>
      <c r="J332" s="126" t="s">
        <v>243</v>
      </c>
      <c r="K332" s="134" t="s">
        <v>775</v>
      </c>
      <c r="L332" s="126"/>
      <c r="M332" s="178"/>
      <c r="N332" s="101"/>
      <c r="O332" s="138"/>
    </row>
    <row r="333" spans="9:15" ht="15" customHeight="1">
      <c r="I333" s="154">
        <v>661</v>
      </c>
      <c r="J333" s="126" t="s">
        <v>244</v>
      </c>
      <c r="K333" s="134" t="s">
        <v>776</v>
      </c>
      <c r="L333" s="126"/>
      <c r="M333" s="178"/>
      <c r="N333" s="101"/>
      <c r="O333" s="138"/>
    </row>
    <row r="334" spans="9:15" ht="15" customHeight="1">
      <c r="I334" s="154">
        <v>663</v>
      </c>
      <c r="J334" s="126" t="s">
        <v>935</v>
      </c>
      <c r="K334" s="134" t="s">
        <v>777</v>
      </c>
      <c r="L334" s="126"/>
      <c r="M334" s="178"/>
      <c r="N334" s="101"/>
      <c r="O334" s="138"/>
    </row>
    <row r="335" spans="9:15" ht="15" customHeight="1">
      <c r="I335" s="154">
        <v>665</v>
      </c>
      <c r="J335" s="126" t="s">
        <v>2686</v>
      </c>
      <c r="K335" s="134" t="s">
        <v>1059</v>
      </c>
      <c r="L335" s="126"/>
      <c r="M335" s="178"/>
      <c r="N335" s="101"/>
      <c r="O335" s="138"/>
    </row>
    <row r="336" spans="9:15" ht="15" customHeight="1">
      <c r="I336" s="154">
        <v>667</v>
      </c>
      <c r="J336" s="126" t="s">
        <v>937</v>
      </c>
      <c r="K336" s="134" t="s">
        <v>778</v>
      </c>
      <c r="L336" s="126"/>
      <c r="M336" s="178"/>
      <c r="N336" s="101"/>
      <c r="O336" s="138"/>
    </row>
    <row r="337" spans="9:15" ht="15" customHeight="1">
      <c r="I337" s="154">
        <v>669</v>
      </c>
      <c r="J337" s="126" t="s">
        <v>938</v>
      </c>
      <c r="K337" s="134" t="s">
        <v>779</v>
      </c>
      <c r="L337" s="126"/>
      <c r="M337" s="178"/>
      <c r="N337" s="101"/>
      <c r="O337" s="138"/>
    </row>
    <row r="338" spans="9:15" ht="15" customHeight="1">
      <c r="I338" s="154">
        <v>671</v>
      </c>
      <c r="J338" s="126" t="s">
        <v>245</v>
      </c>
      <c r="K338" s="134" t="s">
        <v>780</v>
      </c>
      <c r="L338" s="126"/>
      <c r="M338" s="178"/>
      <c r="N338" s="101"/>
      <c r="O338" s="138"/>
    </row>
    <row r="339" spans="9:15" ht="15" customHeight="1">
      <c r="I339" s="154">
        <v>673</v>
      </c>
      <c r="J339" s="126" t="s">
        <v>246</v>
      </c>
      <c r="K339" s="134" t="s">
        <v>781</v>
      </c>
      <c r="L339" s="126"/>
      <c r="M339" s="178"/>
      <c r="N339" s="101"/>
      <c r="O339" s="138"/>
    </row>
    <row r="340" spans="9:15" ht="15" customHeight="1">
      <c r="I340" s="154">
        <v>675</v>
      </c>
      <c r="J340" s="126" t="s">
        <v>247</v>
      </c>
      <c r="K340" s="134" t="s">
        <v>782</v>
      </c>
      <c r="L340" s="126"/>
      <c r="M340" s="178"/>
      <c r="N340" s="101"/>
      <c r="O340" s="138"/>
    </row>
    <row r="341" spans="9:15" ht="15" customHeight="1">
      <c r="I341" s="154">
        <v>677</v>
      </c>
      <c r="J341" s="126" t="s">
        <v>939</v>
      </c>
      <c r="K341" s="134" t="s">
        <v>783</v>
      </c>
      <c r="L341" s="126"/>
      <c r="M341" s="178"/>
      <c r="N341" s="101"/>
      <c r="O341" s="138"/>
    </row>
    <row r="342" spans="9:15" ht="15" customHeight="1">
      <c r="I342" s="154">
        <v>679</v>
      </c>
      <c r="J342" s="126" t="s">
        <v>248</v>
      </c>
      <c r="K342" s="134" t="s">
        <v>784</v>
      </c>
      <c r="L342" s="126"/>
      <c r="M342" s="178"/>
      <c r="N342" s="101"/>
      <c r="O342" s="138"/>
    </row>
    <row r="343" spans="9:15" ht="15" customHeight="1">
      <c r="I343" s="154">
        <v>681</v>
      </c>
      <c r="J343" s="126" t="s">
        <v>238</v>
      </c>
      <c r="K343" s="134" t="s">
        <v>769</v>
      </c>
      <c r="L343" s="126"/>
      <c r="M343" s="178"/>
      <c r="N343" s="101"/>
      <c r="O343" s="138"/>
    </row>
    <row r="344" spans="9:15" ht="15" customHeight="1">
      <c r="I344" s="154">
        <v>683</v>
      </c>
      <c r="J344" s="126" t="s">
        <v>249</v>
      </c>
      <c r="K344" s="134" t="s">
        <v>785</v>
      </c>
      <c r="L344" s="126"/>
      <c r="M344" s="178"/>
      <c r="N344" s="101"/>
      <c r="O344" s="138"/>
    </row>
    <row r="345" spans="9:15" ht="15" customHeight="1">
      <c r="I345" s="154">
        <v>685</v>
      </c>
      <c r="J345" s="126" t="s">
        <v>940</v>
      </c>
      <c r="K345" s="134" t="s">
        <v>786</v>
      </c>
      <c r="L345" s="126"/>
      <c r="M345" s="178"/>
      <c r="N345" s="101"/>
      <c r="O345" s="138"/>
    </row>
    <row r="346" spans="9:15" ht="15" customHeight="1">
      <c r="I346" s="154">
        <v>687</v>
      </c>
      <c r="J346" s="126" t="s">
        <v>941</v>
      </c>
      <c r="K346" s="134" t="s">
        <v>787</v>
      </c>
      <c r="L346" s="126"/>
      <c r="M346" s="178"/>
      <c r="N346" s="101"/>
      <c r="O346" s="138"/>
    </row>
    <row r="347" spans="9:15" ht="15" customHeight="1">
      <c r="I347" s="154">
        <v>689</v>
      </c>
      <c r="J347" s="126" t="s">
        <v>942</v>
      </c>
      <c r="K347" s="134" t="s">
        <v>788</v>
      </c>
      <c r="L347" s="126"/>
      <c r="M347" s="178"/>
      <c r="N347" s="101"/>
      <c r="O347" s="138"/>
    </row>
    <row r="348" spans="9:15" ht="15" customHeight="1">
      <c r="I348" s="154">
        <v>691</v>
      </c>
      <c r="J348" s="126" t="s">
        <v>943</v>
      </c>
      <c r="K348" s="134" t="s">
        <v>789</v>
      </c>
      <c r="L348" s="126"/>
      <c r="M348" s="178"/>
      <c r="N348" s="101"/>
      <c r="O348" s="138"/>
    </row>
    <row r="349" spans="9:15" ht="15" customHeight="1">
      <c r="I349" s="154">
        <v>693</v>
      </c>
      <c r="J349" s="126" t="s">
        <v>250</v>
      </c>
      <c r="K349" s="134" t="s">
        <v>790</v>
      </c>
      <c r="L349" s="126"/>
      <c r="M349" s="178"/>
      <c r="N349" s="101"/>
      <c r="O349" s="138"/>
    </row>
    <row r="350" spans="9:15" ht="15" customHeight="1">
      <c r="I350" s="154">
        <v>695</v>
      </c>
      <c r="J350" s="126"/>
      <c r="K350" s="134" t="s">
        <v>526</v>
      </c>
      <c r="L350" s="126"/>
      <c r="M350" s="178"/>
      <c r="N350" s="101"/>
      <c r="O350" s="138"/>
    </row>
    <row r="351" spans="9:15" ht="15" customHeight="1">
      <c r="I351" s="154">
        <v>697</v>
      </c>
      <c r="J351" s="126"/>
      <c r="K351" s="134" t="s">
        <v>526</v>
      </c>
      <c r="L351" s="126"/>
      <c r="M351" s="178"/>
      <c r="N351" s="101"/>
      <c r="O351" s="138"/>
    </row>
    <row r="352" spans="9:15" ht="15" customHeight="1">
      <c r="I352" s="154">
        <v>699</v>
      </c>
      <c r="J352" s="126"/>
      <c r="K352" s="134" t="s">
        <v>526</v>
      </c>
      <c r="L352" s="126"/>
      <c r="M352" s="178"/>
      <c r="N352" s="101"/>
      <c r="O352" s="138"/>
    </row>
    <row r="353" spans="9:15" ht="15" customHeight="1">
      <c r="I353" s="154">
        <v>701</v>
      </c>
      <c r="J353" s="126"/>
      <c r="K353" s="134" t="s">
        <v>526</v>
      </c>
      <c r="L353" s="126"/>
      <c r="M353" s="178"/>
      <c r="N353" s="101"/>
      <c r="O353" s="138"/>
    </row>
    <row r="354" spans="9:15" ht="15" customHeight="1">
      <c r="I354" s="154">
        <v>703</v>
      </c>
      <c r="J354" s="126"/>
      <c r="K354" s="134" t="s">
        <v>526</v>
      </c>
      <c r="L354" s="126"/>
      <c r="M354" s="178"/>
      <c r="N354" s="101"/>
      <c r="O354" s="138"/>
    </row>
    <row r="355" spans="9:15" ht="15" customHeight="1">
      <c r="I355" s="154">
        <v>705</v>
      </c>
      <c r="J355" s="126" t="s">
        <v>252</v>
      </c>
      <c r="K355" s="134" t="s">
        <v>791</v>
      </c>
      <c r="L355" s="126"/>
      <c r="M355" s="178"/>
      <c r="N355" s="101"/>
      <c r="O355" s="138"/>
    </row>
    <row r="356" spans="9:15" ht="15" customHeight="1">
      <c r="I356" s="154">
        <v>707</v>
      </c>
      <c r="J356" s="126" t="s">
        <v>253</v>
      </c>
      <c r="K356" s="134" t="s">
        <v>792</v>
      </c>
      <c r="L356" s="126"/>
      <c r="M356" s="178"/>
      <c r="N356" s="101"/>
      <c r="O356" s="138"/>
    </row>
    <row r="357" spans="9:15" ht="15" customHeight="1">
      <c r="I357" s="154">
        <v>709</v>
      </c>
      <c r="J357" s="126" t="s">
        <v>254</v>
      </c>
      <c r="K357" s="134" t="s">
        <v>793</v>
      </c>
      <c r="L357" s="126"/>
      <c r="M357" s="178"/>
      <c r="N357" s="101"/>
      <c r="O357" s="138"/>
    </row>
    <row r="358" spans="9:15" ht="15" customHeight="1">
      <c r="I358" s="154">
        <v>711</v>
      </c>
      <c r="J358" s="126" t="s">
        <v>944</v>
      </c>
      <c r="K358" s="134" t="s">
        <v>794</v>
      </c>
      <c r="L358" s="126"/>
      <c r="M358" s="178"/>
      <c r="N358" s="101"/>
      <c r="O358" s="138"/>
    </row>
    <row r="359" spans="9:15" ht="15" customHeight="1">
      <c r="I359" s="154">
        <v>713</v>
      </c>
      <c r="J359" s="126" t="s">
        <v>945</v>
      </c>
      <c r="K359" s="134" t="s">
        <v>795</v>
      </c>
      <c r="L359" s="126"/>
      <c r="M359" s="178"/>
      <c r="N359" s="101"/>
      <c r="O359" s="138"/>
    </row>
    <row r="360" spans="9:15" ht="15" customHeight="1">
      <c r="I360" s="154">
        <v>715</v>
      </c>
      <c r="J360" s="126" t="s">
        <v>946</v>
      </c>
      <c r="K360" s="134" t="s">
        <v>796</v>
      </c>
      <c r="L360" s="126"/>
      <c r="M360" s="178"/>
      <c r="N360" s="101"/>
      <c r="O360" s="138"/>
    </row>
    <row r="361" spans="9:15" ht="15" customHeight="1">
      <c r="I361" s="154">
        <v>717</v>
      </c>
      <c r="J361" s="126" t="s">
        <v>251</v>
      </c>
      <c r="K361" s="134" t="s">
        <v>797</v>
      </c>
      <c r="L361" s="126"/>
      <c r="M361" s="178"/>
      <c r="N361" s="101"/>
      <c r="O361" s="138"/>
    </row>
    <row r="362" spans="9:15" ht="15" customHeight="1">
      <c r="I362" s="154">
        <v>719</v>
      </c>
      <c r="J362" s="126" t="s">
        <v>947</v>
      </c>
      <c r="K362" s="134" t="s">
        <v>798</v>
      </c>
      <c r="L362" s="126"/>
      <c r="M362" s="178"/>
      <c r="N362" s="101"/>
      <c r="O362" s="138"/>
    </row>
    <row r="363" spans="9:15" ht="15" customHeight="1">
      <c r="I363" s="154">
        <v>721</v>
      </c>
      <c r="J363" s="126" t="s">
        <v>948</v>
      </c>
      <c r="K363" s="134" t="s">
        <v>799</v>
      </c>
      <c r="L363" s="126"/>
      <c r="M363" s="178"/>
      <c r="N363" s="101"/>
      <c r="O363" s="138"/>
    </row>
    <row r="364" spans="9:15" ht="15" customHeight="1">
      <c r="I364" s="154">
        <v>723</v>
      </c>
      <c r="J364" s="126"/>
      <c r="K364" s="134" t="s">
        <v>526</v>
      </c>
      <c r="L364" s="126"/>
      <c r="M364" s="178"/>
      <c r="N364" s="101"/>
      <c r="O364" s="138"/>
    </row>
    <row r="365" spans="9:15" ht="15" customHeight="1">
      <c r="I365" s="154">
        <v>725</v>
      </c>
      <c r="J365" s="126"/>
      <c r="K365" s="134" t="s">
        <v>526</v>
      </c>
      <c r="L365" s="126"/>
      <c r="M365" s="178"/>
      <c r="N365" s="101"/>
      <c r="O365" s="138"/>
    </row>
    <row r="366" spans="9:15" ht="15" customHeight="1">
      <c r="I366" s="154">
        <v>727</v>
      </c>
      <c r="J366" s="126" t="s">
        <v>949</v>
      </c>
      <c r="K366" s="134" t="s">
        <v>800</v>
      </c>
      <c r="L366" s="126"/>
      <c r="M366" s="178"/>
      <c r="N366" s="101"/>
      <c r="O366" s="138"/>
    </row>
    <row r="367" spans="9:15" ht="15" customHeight="1">
      <c r="I367" s="154">
        <v>729</v>
      </c>
      <c r="J367" s="126" t="s">
        <v>950</v>
      </c>
      <c r="K367" s="134" t="s">
        <v>801</v>
      </c>
      <c r="L367" s="126"/>
      <c r="M367" s="178"/>
      <c r="N367" s="101"/>
      <c r="O367" s="138"/>
    </row>
    <row r="368" spans="9:15" ht="15" customHeight="1">
      <c r="I368" s="154">
        <v>731</v>
      </c>
      <c r="J368" s="126" t="s">
        <v>951</v>
      </c>
      <c r="K368" s="134" t="s">
        <v>802</v>
      </c>
      <c r="L368" s="126"/>
      <c r="M368" s="178"/>
      <c r="N368" s="101"/>
      <c r="O368" s="138"/>
    </row>
    <row r="369" spans="9:15" ht="15" customHeight="1">
      <c r="I369" s="154">
        <v>733</v>
      </c>
      <c r="J369" s="126" t="s">
        <v>2687</v>
      </c>
      <c r="K369" s="134" t="s">
        <v>803</v>
      </c>
      <c r="L369" s="126"/>
      <c r="M369" s="178"/>
      <c r="N369" s="101"/>
      <c r="O369" s="138"/>
    </row>
    <row r="370" spans="9:15" ht="15" customHeight="1">
      <c r="I370" s="154">
        <v>735</v>
      </c>
      <c r="J370" s="126" t="s">
        <v>953</v>
      </c>
      <c r="K370" s="134" t="s">
        <v>804</v>
      </c>
      <c r="L370" s="126"/>
      <c r="M370" s="178"/>
      <c r="N370" s="101"/>
      <c r="O370" s="138"/>
    </row>
    <row r="371" spans="9:15" ht="15" customHeight="1">
      <c r="I371" s="154">
        <v>737</v>
      </c>
      <c r="J371" s="126" t="s">
        <v>2688</v>
      </c>
      <c r="K371" s="134" t="s">
        <v>1058</v>
      </c>
      <c r="L371" s="126"/>
      <c r="M371" s="178"/>
      <c r="N371" s="101"/>
      <c r="O371" s="138"/>
    </row>
    <row r="372" spans="9:15" ht="15" customHeight="1">
      <c r="I372" s="154">
        <v>739</v>
      </c>
      <c r="J372" s="126"/>
      <c r="K372" s="134" t="s">
        <v>526</v>
      </c>
      <c r="L372" s="126"/>
      <c r="M372" s="178"/>
      <c r="N372" s="101"/>
      <c r="O372" s="138"/>
    </row>
    <row r="373" spans="9:15" ht="15" customHeight="1">
      <c r="I373" s="154">
        <v>741</v>
      </c>
      <c r="J373" s="126"/>
      <c r="K373" s="134" t="s">
        <v>526</v>
      </c>
      <c r="L373" s="126"/>
      <c r="M373" s="178"/>
      <c r="N373" s="101"/>
      <c r="O373" s="138"/>
    </row>
    <row r="374" spans="9:15" ht="15" customHeight="1">
      <c r="I374" s="154">
        <v>743</v>
      </c>
      <c r="J374" s="126" t="s">
        <v>255</v>
      </c>
      <c r="K374" s="134" t="s">
        <v>805</v>
      </c>
      <c r="L374" s="126"/>
      <c r="M374" s="178"/>
      <c r="N374" s="101"/>
      <c r="O374" s="138"/>
    </row>
    <row r="375" spans="9:15" ht="15" customHeight="1">
      <c r="I375" s="154">
        <v>745</v>
      </c>
      <c r="J375" s="126" t="s">
        <v>1633</v>
      </c>
      <c r="K375" s="134" t="s">
        <v>1057</v>
      </c>
      <c r="L375" s="126"/>
      <c r="M375" s="178"/>
      <c r="N375" s="101"/>
      <c r="O375" s="138"/>
    </row>
    <row r="376" spans="9:15" ht="15" customHeight="1">
      <c r="I376" s="154">
        <v>747</v>
      </c>
      <c r="J376" s="126" t="s">
        <v>1634</v>
      </c>
      <c r="K376" s="134" t="s">
        <v>1056</v>
      </c>
      <c r="L376" s="126"/>
      <c r="M376" s="178"/>
      <c r="N376" s="101"/>
      <c r="O376" s="138"/>
    </row>
    <row r="377" spans="9:15" ht="15" customHeight="1">
      <c r="I377" s="154">
        <v>749</v>
      </c>
      <c r="J377" s="126" t="s">
        <v>957</v>
      </c>
      <c r="K377" s="134" t="s">
        <v>806</v>
      </c>
      <c r="L377" s="126"/>
      <c r="M377" s="178"/>
      <c r="N377" s="101"/>
      <c r="O377" s="138"/>
    </row>
    <row r="378" spans="9:15" ht="15" customHeight="1">
      <c r="I378" s="154">
        <v>751</v>
      </c>
      <c r="J378" s="126" t="s">
        <v>958</v>
      </c>
      <c r="K378" s="134" t="s">
        <v>807</v>
      </c>
      <c r="L378" s="126"/>
      <c r="M378" s="178"/>
      <c r="N378" s="101"/>
      <c r="O378" s="138"/>
    </row>
    <row r="379" spans="9:15" ht="15" customHeight="1">
      <c r="I379" s="154">
        <v>753</v>
      </c>
      <c r="J379" s="126" t="s">
        <v>1635</v>
      </c>
      <c r="K379" s="134" t="s">
        <v>1055</v>
      </c>
      <c r="L379" s="126"/>
      <c r="M379" s="178"/>
      <c r="N379" s="101"/>
      <c r="O379" s="138"/>
    </row>
    <row r="380" spans="9:15" ht="15" customHeight="1">
      <c r="I380" s="154">
        <v>755</v>
      </c>
      <c r="J380" s="126"/>
      <c r="K380" s="134" t="s">
        <v>526</v>
      </c>
      <c r="L380" s="126"/>
      <c r="M380" s="178"/>
      <c r="N380" s="101"/>
      <c r="O380" s="138"/>
    </row>
    <row r="381" spans="9:15" ht="15" customHeight="1">
      <c r="I381" s="154">
        <v>757</v>
      </c>
      <c r="J381" s="126"/>
      <c r="K381" s="134" t="s">
        <v>526</v>
      </c>
      <c r="L381" s="126"/>
      <c r="M381" s="178"/>
      <c r="N381" s="101"/>
      <c r="O381" s="138"/>
    </row>
    <row r="382" spans="9:15" ht="15" customHeight="1">
      <c r="I382" s="154">
        <v>759</v>
      </c>
      <c r="J382" s="126" t="s">
        <v>257</v>
      </c>
      <c r="K382" s="134" t="s">
        <v>808</v>
      </c>
      <c r="L382" s="126"/>
      <c r="M382" s="178"/>
      <c r="N382" s="101"/>
      <c r="O382" s="138"/>
    </row>
    <row r="383" spans="9:15" ht="15" customHeight="1">
      <c r="I383" s="154">
        <v>761</v>
      </c>
      <c r="J383" s="126" t="s">
        <v>258</v>
      </c>
      <c r="K383" s="134" t="s">
        <v>809</v>
      </c>
      <c r="L383" s="126"/>
      <c r="M383" s="178"/>
      <c r="N383" s="101"/>
      <c r="O383" s="138"/>
    </row>
    <row r="384" spans="9:15" ht="15" customHeight="1">
      <c r="I384" s="154">
        <v>763</v>
      </c>
      <c r="J384" s="126" t="s">
        <v>2689</v>
      </c>
      <c r="K384" s="134" t="s">
        <v>1054</v>
      </c>
      <c r="L384" s="126"/>
      <c r="M384" s="178"/>
      <c r="N384" s="101"/>
      <c r="O384" s="138"/>
    </row>
    <row r="385" spans="9:15" ht="15" customHeight="1">
      <c r="I385" s="154">
        <v>765</v>
      </c>
      <c r="J385" s="126" t="s">
        <v>961</v>
      </c>
      <c r="K385" s="134" t="s">
        <v>810</v>
      </c>
      <c r="L385" s="126"/>
      <c r="M385" s="178"/>
      <c r="N385" s="101"/>
      <c r="O385" s="138"/>
    </row>
    <row r="386" spans="9:15" ht="15" customHeight="1">
      <c r="I386" s="154">
        <v>767</v>
      </c>
      <c r="J386" s="126" t="s">
        <v>962</v>
      </c>
      <c r="K386" s="134" t="s">
        <v>811</v>
      </c>
      <c r="L386" s="126"/>
      <c r="M386" s="178"/>
      <c r="N386" s="101"/>
      <c r="O386" s="138"/>
    </row>
    <row r="387" spans="9:15" ht="15" customHeight="1">
      <c r="I387" s="154">
        <v>769</v>
      </c>
      <c r="J387" s="126"/>
      <c r="K387" s="134" t="s">
        <v>526</v>
      </c>
      <c r="L387" s="126"/>
      <c r="M387" s="178"/>
      <c r="N387" s="101"/>
      <c r="O387" s="138"/>
    </row>
    <row r="388" spans="9:15" ht="15" customHeight="1">
      <c r="I388" s="154">
        <v>771</v>
      </c>
      <c r="J388" s="126"/>
      <c r="K388" s="134" t="s">
        <v>526</v>
      </c>
      <c r="L388" s="126"/>
      <c r="M388" s="178"/>
      <c r="N388" s="101"/>
      <c r="O388" s="138"/>
    </row>
    <row r="389" spans="9:15" ht="15" customHeight="1">
      <c r="I389" s="154">
        <v>773</v>
      </c>
      <c r="J389" s="126" t="s">
        <v>260</v>
      </c>
      <c r="K389" s="134" t="s">
        <v>1053</v>
      </c>
      <c r="L389" s="126" t="s">
        <v>2093</v>
      </c>
      <c r="M389" s="178" t="s">
        <v>432</v>
      </c>
      <c r="N389" s="101"/>
      <c r="O389" s="138"/>
    </row>
    <row r="390" spans="9:15" ht="15" customHeight="1">
      <c r="I390" s="154">
        <v>775</v>
      </c>
      <c r="J390" s="126" t="s">
        <v>1529</v>
      </c>
      <c r="K390" s="134" t="s">
        <v>433</v>
      </c>
      <c r="L390" s="126" t="s">
        <v>2094</v>
      </c>
      <c r="M390" s="178" t="s">
        <v>434</v>
      </c>
      <c r="N390" s="101"/>
      <c r="O390" s="138"/>
    </row>
    <row r="391" spans="9:15" ht="15" customHeight="1">
      <c r="I391" s="154">
        <v>777</v>
      </c>
      <c r="J391" s="126" t="s">
        <v>261</v>
      </c>
      <c r="K391" s="134" t="s">
        <v>435</v>
      </c>
      <c r="L391" s="126" t="s">
        <v>2095</v>
      </c>
      <c r="M391" s="178" t="s">
        <v>436</v>
      </c>
      <c r="N391" s="101"/>
      <c r="O391" s="138"/>
    </row>
    <row r="392" spans="9:15" ht="15" customHeight="1">
      <c r="I392" s="154">
        <v>779</v>
      </c>
      <c r="J392" s="126" t="s">
        <v>964</v>
      </c>
      <c r="K392" s="134" t="s">
        <v>437</v>
      </c>
      <c r="L392" s="126" t="s">
        <v>2096</v>
      </c>
      <c r="M392" s="178" t="s">
        <v>438</v>
      </c>
      <c r="N392" s="101"/>
      <c r="O392" s="138"/>
    </row>
    <row r="393" spans="9:15" ht="15" customHeight="1">
      <c r="I393" s="154">
        <v>781</v>
      </c>
      <c r="J393" s="126" t="s">
        <v>965</v>
      </c>
      <c r="K393" s="134" t="s">
        <v>439</v>
      </c>
      <c r="L393" s="126" t="s">
        <v>2097</v>
      </c>
      <c r="M393" s="178" t="s">
        <v>440</v>
      </c>
      <c r="N393" s="101"/>
      <c r="O393" s="138"/>
    </row>
    <row r="394" spans="9:15" ht="15" customHeight="1">
      <c r="I394" s="154">
        <v>783</v>
      </c>
      <c r="J394" s="126" t="s">
        <v>262</v>
      </c>
      <c r="K394" s="134" t="s">
        <v>441</v>
      </c>
      <c r="L394" s="126" t="s">
        <v>2098</v>
      </c>
      <c r="M394" s="178" t="s">
        <v>442</v>
      </c>
      <c r="N394" s="101"/>
      <c r="O394" s="138"/>
    </row>
    <row r="395" spans="9:15" ht="15" customHeight="1">
      <c r="I395" s="154">
        <v>785</v>
      </c>
      <c r="J395" s="126" t="s">
        <v>263</v>
      </c>
      <c r="K395" s="134" t="s">
        <v>443</v>
      </c>
      <c r="L395" s="126" t="s">
        <v>2099</v>
      </c>
      <c r="M395" s="178" t="s">
        <v>444</v>
      </c>
      <c r="N395" s="101"/>
      <c r="O395" s="138"/>
    </row>
    <row r="396" spans="9:15" ht="15" customHeight="1">
      <c r="I396" s="154">
        <v>787</v>
      </c>
      <c r="J396" s="126" t="s">
        <v>966</v>
      </c>
      <c r="K396" s="134" t="s">
        <v>445</v>
      </c>
      <c r="L396" s="126" t="s">
        <v>2100</v>
      </c>
      <c r="M396" s="178" t="s">
        <v>446</v>
      </c>
      <c r="N396" s="101"/>
      <c r="O396" s="138"/>
    </row>
    <row r="397" spans="9:15" ht="15" customHeight="1">
      <c r="I397" s="154">
        <v>789</v>
      </c>
      <c r="J397" s="126" t="s">
        <v>2690</v>
      </c>
      <c r="K397" s="134" t="s">
        <v>447</v>
      </c>
      <c r="L397" s="126" t="s">
        <v>2101</v>
      </c>
      <c r="M397" s="178" t="s">
        <v>448</v>
      </c>
      <c r="N397" s="101"/>
      <c r="O397" s="138"/>
    </row>
    <row r="398" spans="9:15" ht="15" customHeight="1">
      <c r="I398" s="154">
        <v>791</v>
      </c>
      <c r="J398" s="126" t="s">
        <v>967</v>
      </c>
      <c r="K398" s="134" t="s">
        <v>449</v>
      </c>
      <c r="L398" s="126" t="s">
        <v>2102</v>
      </c>
      <c r="M398" s="178" t="s">
        <v>450</v>
      </c>
      <c r="N398" s="101"/>
      <c r="O398" s="138"/>
    </row>
    <row r="399" spans="9:15" ht="15" customHeight="1">
      <c r="I399" s="154">
        <v>793</v>
      </c>
      <c r="J399" s="126" t="s">
        <v>265</v>
      </c>
      <c r="K399" s="134" t="s">
        <v>451</v>
      </c>
      <c r="L399" s="126" t="s">
        <v>2103</v>
      </c>
      <c r="M399" s="178" t="s">
        <v>452</v>
      </c>
      <c r="N399" s="101"/>
      <c r="O399" s="138"/>
    </row>
    <row r="400" spans="9:15" ht="15" customHeight="1">
      <c r="I400" s="154">
        <v>795</v>
      </c>
      <c r="J400" s="126" t="s">
        <v>2691</v>
      </c>
      <c r="K400" s="134" t="s">
        <v>453</v>
      </c>
      <c r="L400" s="126" t="s">
        <v>2104</v>
      </c>
      <c r="M400" s="178" t="s">
        <v>454</v>
      </c>
      <c r="N400" s="101"/>
      <c r="O400" s="138"/>
    </row>
    <row r="401" spans="9:15" ht="15" customHeight="1">
      <c r="I401" s="154">
        <v>797</v>
      </c>
      <c r="J401" s="126" t="s">
        <v>968</v>
      </c>
      <c r="K401" s="134" t="s">
        <v>455</v>
      </c>
      <c r="L401" s="126" t="s">
        <v>2105</v>
      </c>
      <c r="M401" s="178" t="s">
        <v>456</v>
      </c>
      <c r="N401" s="101"/>
      <c r="O401" s="138"/>
    </row>
    <row r="402" spans="9:15" ht="15" customHeight="1">
      <c r="I402" s="154">
        <v>799</v>
      </c>
      <c r="J402" s="126" t="s">
        <v>969</v>
      </c>
      <c r="K402" s="134" t="s">
        <v>457</v>
      </c>
      <c r="L402" s="126" t="s">
        <v>2106</v>
      </c>
      <c r="M402" s="178" t="s">
        <v>458</v>
      </c>
      <c r="N402" s="101"/>
      <c r="O402" s="138"/>
    </row>
    <row r="403" spans="9:15" ht="15" customHeight="1">
      <c r="I403" s="154">
        <v>801</v>
      </c>
      <c r="J403" s="126" t="s">
        <v>970</v>
      </c>
      <c r="K403" s="134" t="s">
        <v>459</v>
      </c>
      <c r="L403" s="126" t="s">
        <v>2107</v>
      </c>
      <c r="M403" s="178" t="s">
        <v>460</v>
      </c>
      <c r="N403" s="101"/>
      <c r="O403" s="138"/>
    </row>
    <row r="404" spans="9:15" ht="15" customHeight="1">
      <c r="I404" s="154">
        <v>803</v>
      </c>
      <c r="J404" s="126"/>
      <c r="K404" s="134"/>
      <c r="L404" s="126"/>
      <c r="M404" s="178"/>
      <c r="N404" s="101"/>
      <c r="O404" s="138"/>
    </row>
    <row r="405" spans="9:15" ht="15" customHeight="1">
      <c r="I405" s="154">
        <v>805</v>
      </c>
      <c r="J405" s="126"/>
      <c r="K405" s="134"/>
      <c r="L405" s="126"/>
      <c r="M405" s="178"/>
      <c r="N405" s="101"/>
      <c r="O405" s="138"/>
    </row>
    <row r="406" spans="9:15" ht="15" customHeight="1">
      <c r="I406" s="154">
        <v>807</v>
      </c>
      <c r="J406" s="126"/>
      <c r="K406" s="134"/>
      <c r="L406" s="126"/>
      <c r="M406" s="178"/>
      <c r="N406" s="101"/>
      <c r="O406" s="138"/>
    </row>
    <row r="407" spans="9:15" ht="15" customHeight="1">
      <c r="I407" s="154">
        <v>809</v>
      </c>
      <c r="J407" s="126" t="s">
        <v>2108</v>
      </c>
      <c r="K407" s="134" t="s">
        <v>268</v>
      </c>
      <c r="L407" s="126"/>
      <c r="M407" s="178"/>
      <c r="N407" s="101"/>
      <c r="O407" s="138"/>
    </row>
    <row r="408" spans="9:15" ht="15" customHeight="1">
      <c r="I408" s="154">
        <v>811</v>
      </c>
      <c r="J408" s="126" t="s">
        <v>972</v>
      </c>
      <c r="K408" s="134" t="s">
        <v>269</v>
      </c>
      <c r="L408" s="126"/>
      <c r="M408" s="178"/>
      <c r="N408" s="101"/>
      <c r="O408" s="138"/>
    </row>
    <row r="409" spans="9:15" ht="15" customHeight="1">
      <c r="I409" s="154">
        <v>813</v>
      </c>
      <c r="J409" s="126" t="s">
        <v>973</v>
      </c>
      <c r="K409" s="134" t="s">
        <v>270</v>
      </c>
      <c r="L409" s="126"/>
      <c r="M409" s="178"/>
      <c r="N409" s="101"/>
      <c r="O409" s="138"/>
    </row>
    <row r="410" spans="9:15" ht="15" customHeight="1">
      <c r="I410" s="154">
        <v>815</v>
      </c>
      <c r="J410" s="126" t="s">
        <v>974</v>
      </c>
      <c r="K410" s="134" t="s">
        <v>271</v>
      </c>
      <c r="L410" s="126"/>
      <c r="M410" s="178"/>
      <c r="N410" s="101"/>
      <c r="O410" s="138"/>
    </row>
    <row r="411" spans="9:15" ht="15" customHeight="1">
      <c r="I411" s="154">
        <v>817</v>
      </c>
      <c r="J411" s="126" t="s">
        <v>975</v>
      </c>
      <c r="K411" s="134" t="s">
        <v>273</v>
      </c>
      <c r="L411" s="126"/>
      <c r="M411" s="178"/>
      <c r="N411" s="101"/>
      <c r="O411" s="138"/>
    </row>
    <row r="412" spans="9:15" ht="15" customHeight="1">
      <c r="I412" s="154">
        <v>819</v>
      </c>
      <c r="J412" s="126" t="s">
        <v>272</v>
      </c>
      <c r="K412" s="134" t="s">
        <v>274</v>
      </c>
      <c r="L412" s="126"/>
      <c r="M412" s="178"/>
      <c r="N412" s="101"/>
      <c r="O412" s="138"/>
    </row>
    <row r="413" spans="9:15" ht="15" customHeight="1">
      <c r="I413" s="154">
        <v>821</v>
      </c>
      <c r="J413" s="126" t="s">
        <v>2692</v>
      </c>
      <c r="K413" s="134" t="s">
        <v>275</v>
      </c>
      <c r="L413" s="126"/>
      <c r="M413" s="178"/>
      <c r="N413" s="101"/>
      <c r="O413" s="138"/>
    </row>
    <row r="414" spans="9:15" ht="15" customHeight="1">
      <c r="I414" s="154">
        <v>823</v>
      </c>
      <c r="J414" s="126" t="s">
        <v>977</v>
      </c>
      <c r="K414" s="134" t="s">
        <v>277</v>
      </c>
      <c r="L414" s="126"/>
      <c r="M414" s="178"/>
      <c r="N414" s="101"/>
      <c r="O414" s="138"/>
    </row>
    <row r="415" spans="9:15" ht="15" customHeight="1">
      <c r="I415" s="154">
        <v>825</v>
      </c>
      <c r="J415" s="126" t="s">
        <v>276</v>
      </c>
      <c r="K415" s="134" t="s">
        <v>278</v>
      </c>
      <c r="L415" s="126"/>
      <c r="M415" s="178"/>
      <c r="N415" s="101"/>
      <c r="O415" s="138"/>
    </row>
    <row r="416" spans="9:15" ht="15" customHeight="1">
      <c r="I416" s="154">
        <v>827</v>
      </c>
      <c r="J416" s="126"/>
      <c r="K416" s="134"/>
      <c r="L416" s="126"/>
      <c r="M416" s="178"/>
      <c r="N416" s="101"/>
      <c r="O416" s="138"/>
    </row>
    <row r="417" spans="9:15" ht="15" customHeight="1">
      <c r="I417" s="154">
        <v>829</v>
      </c>
      <c r="J417" s="126"/>
      <c r="K417" s="134"/>
      <c r="L417" s="126"/>
      <c r="M417" s="178"/>
      <c r="N417" s="101"/>
      <c r="O417" s="138"/>
    </row>
    <row r="418" spans="9:15" ht="15" customHeight="1">
      <c r="I418" s="154">
        <v>831</v>
      </c>
      <c r="J418" s="126" t="s">
        <v>280</v>
      </c>
      <c r="K418" s="134" t="s">
        <v>282</v>
      </c>
      <c r="L418" s="126"/>
      <c r="M418" s="178"/>
      <c r="N418" s="101"/>
      <c r="O418" s="138"/>
    </row>
    <row r="419" spans="9:15" ht="15" customHeight="1">
      <c r="I419" s="154">
        <v>833</v>
      </c>
      <c r="J419" s="126" t="s">
        <v>281</v>
      </c>
      <c r="K419" s="134" t="s">
        <v>283</v>
      </c>
      <c r="L419" s="126"/>
      <c r="M419" s="178"/>
      <c r="N419" s="101"/>
      <c r="O419" s="138"/>
    </row>
    <row r="420" spans="9:15" ht="15" customHeight="1">
      <c r="I420" s="154">
        <v>835</v>
      </c>
      <c r="J420" s="126" t="s">
        <v>279</v>
      </c>
      <c r="K420" s="134" t="s">
        <v>284</v>
      </c>
      <c r="L420" s="126"/>
      <c r="M420" s="178"/>
      <c r="N420" s="101"/>
      <c r="O420" s="138"/>
    </row>
    <row r="421" spans="9:15" ht="15" customHeight="1">
      <c r="I421" s="154">
        <v>837</v>
      </c>
      <c r="J421" s="126" t="s">
        <v>2693</v>
      </c>
      <c r="K421" s="134" t="s">
        <v>285</v>
      </c>
      <c r="L421" s="126"/>
      <c r="M421" s="178"/>
      <c r="N421" s="101"/>
      <c r="O421" s="138"/>
    </row>
    <row r="422" spans="9:15" ht="15" customHeight="1">
      <c r="I422" s="154">
        <v>839</v>
      </c>
      <c r="J422" s="126"/>
      <c r="K422" s="134"/>
      <c r="L422" s="126"/>
      <c r="M422" s="178"/>
      <c r="N422" s="101"/>
      <c r="O422" s="138"/>
    </row>
    <row r="423" spans="9:15" ht="15" customHeight="1">
      <c r="I423" s="154">
        <v>841</v>
      </c>
      <c r="J423" s="126"/>
      <c r="K423" s="134"/>
      <c r="L423" s="126"/>
      <c r="M423" s="178"/>
      <c r="N423" s="101"/>
      <c r="O423" s="138"/>
    </row>
    <row r="424" spans="9:15" ht="15" customHeight="1">
      <c r="I424" s="154">
        <v>843</v>
      </c>
      <c r="J424" s="126" t="s">
        <v>979</v>
      </c>
      <c r="K424" s="134" t="s">
        <v>287</v>
      </c>
      <c r="L424" s="126"/>
      <c r="M424" s="178"/>
      <c r="N424" s="101"/>
      <c r="O424" s="138"/>
    </row>
    <row r="425" spans="9:15" ht="15" customHeight="1">
      <c r="I425" s="154">
        <v>845</v>
      </c>
      <c r="J425" s="126" t="s">
        <v>980</v>
      </c>
      <c r="K425" s="134" t="s">
        <v>289</v>
      </c>
      <c r="L425" s="126"/>
      <c r="M425" s="178"/>
      <c r="N425" s="101"/>
      <c r="O425" s="138"/>
    </row>
    <row r="426" spans="9:15" ht="15" customHeight="1">
      <c r="I426" s="154">
        <v>847</v>
      </c>
      <c r="J426" s="126" t="s">
        <v>288</v>
      </c>
      <c r="K426" s="134" t="s">
        <v>290</v>
      </c>
      <c r="L426" s="126"/>
      <c r="M426" s="178"/>
      <c r="N426" s="101"/>
      <c r="O426" s="138"/>
    </row>
    <row r="427" spans="9:15" ht="15" customHeight="1">
      <c r="I427" s="154">
        <v>849</v>
      </c>
      <c r="J427" s="126" t="s">
        <v>981</v>
      </c>
      <c r="K427" s="134" t="s">
        <v>291</v>
      </c>
      <c r="L427" s="126"/>
      <c r="M427" s="178"/>
      <c r="N427" s="101"/>
      <c r="O427" s="138"/>
    </row>
    <row r="428" spans="9:15" ht="15" customHeight="1">
      <c r="I428" s="154">
        <v>851</v>
      </c>
      <c r="J428" s="126"/>
      <c r="K428" s="134"/>
      <c r="L428" s="126"/>
      <c r="M428" s="178"/>
      <c r="N428" s="101"/>
      <c r="O428" s="138"/>
    </row>
    <row r="429" spans="9:15" ht="15" customHeight="1">
      <c r="I429" s="154">
        <v>853</v>
      </c>
      <c r="J429" s="126"/>
      <c r="K429" s="134"/>
      <c r="L429" s="126"/>
      <c r="M429" s="178"/>
      <c r="N429" s="101"/>
      <c r="O429" s="138"/>
    </row>
    <row r="430" spans="9:15" ht="15" customHeight="1">
      <c r="I430" s="154">
        <v>855</v>
      </c>
      <c r="J430" s="126"/>
      <c r="K430" s="134"/>
      <c r="L430" s="126"/>
      <c r="M430" s="178"/>
      <c r="N430" s="101" t="s">
        <v>982</v>
      </c>
      <c r="O430" s="138" t="s">
        <v>292</v>
      </c>
    </row>
    <row r="431" spans="9:15" ht="15" customHeight="1">
      <c r="I431" s="154">
        <v>857</v>
      </c>
      <c r="J431" s="126" t="s">
        <v>983</v>
      </c>
      <c r="K431" s="134" t="s">
        <v>294</v>
      </c>
      <c r="L431" s="126"/>
      <c r="M431" s="178"/>
      <c r="N431" s="101"/>
      <c r="O431" s="138"/>
    </row>
    <row r="432" spans="9:15" ht="15" customHeight="1">
      <c r="I432" s="154">
        <v>859</v>
      </c>
      <c r="J432" s="126" t="s">
        <v>293</v>
      </c>
      <c r="K432" s="134" t="s">
        <v>295</v>
      </c>
      <c r="L432" s="126"/>
      <c r="M432" s="178"/>
      <c r="N432" s="101"/>
      <c r="O432" s="138"/>
    </row>
    <row r="433" spans="9:15" ht="15" customHeight="1">
      <c r="I433" s="154">
        <v>861</v>
      </c>
      <c r="J433" s="126" t="s">
        <v>984</v>
      </c>
      <c r="K433" s="134" t="s">
        <v>296</v>
      </c>
      <c r="L433" s="126"/>
      <c r="M433" s="178"/>
      <c r="N433" s="101"/>
      <c r="O433" s="138"/>
    </row>
    <row r="434" spans="9:15" ht="15" customHeight="1">
      <c r="I434" s="154">
        <v>863</v>
      </c>
      <c r="J434" s="126"/>
      <c r="K434" s="134"/>
      <c r="L434" s="126"/>
      <c r="M434" s="178"/>
      <c r="N434" s="101"/>
      <c r="O434" s="138"/>
    </row>
    <row r="435" spans="9:15" ht="15" customHeight="1">
      <c r="I435" s="154">
        <v>865</v>
      </c>
      <c r="J435" s="126"/>
      <c r="K435" s="134"/>
      <c r="L435" s="126"/>
      <c r="M435" s="178"/>
      <c r="N435" s="101"/>
      <c r="O435" s="138"/>
    </row>
    <row r="436" spans="9:15" ht="15" customHeight="1">
      <c r="I436" s="154">
        <v>867</v>
      </c>
      <c r="J436" s="126" t="s">
        <v>985</v>
      </c>
      <c r="K436" s="134" t="s">
        <v>297</v>
      </c>
      <c r="L436" s="126"/>
      <c r="M436" s="178"/>
      <c r="N436" s="101"/>
      <c r="O436" s="138"/>
    </row>
    <row r="437" spans="9:15" ht="15" customHeight="1">
      <c r="I437" s="154">
        <v>869</v>
      </c>
      <c r="J437" s="126" t="s">
        <v>986</v>
      </c>
      <c r="K437" s="134" t="s">
        <v>298</v>
      </c>
      <c r="L437" s="126"/>
      <c r="M437" s="178"/>
      <c r="N437" s="101"/>
      <c r="O437" s="138"/>
    </row>
    <row r="438" spans="9:15" ht="15" customHeight="1">
      <c r="I438" s="154">
        <v>871</v>
      </c>
      <c r="J438" s="126" t="s">
        <v>987</v>
      </c>
      <c r="K438" s="134" t="s">
        <v>299</v>
      </c>
      <c r="L438" s="126"/>
      <c r="M438" s="178"/>
      <c r="N438" s="101"/>
      <c r="O438" s="138"/>
    </row>
    <row r="439" spans="9:15" ht="15" customHeight="1">
      <c r="I439" s="154">
        <v>873</v>
      </c>
      <c r="J439" s="126"/>
      <c r="K439" s="134"/>
      <c r="L439" s="126"/>
      <c r="M439" s="178"/>
      <c r="N439" s="101" t="s">
        <v>988</v>
      </c>
      <c r="O439" s="138" t="s">
        <v>300</v>
      </c>
    </row>
    <row r="440" spans="9:15" ht="15" customHeight="1">
      <c r="I440" s="154">
        <v>875</v>
      </c>
      <c r="J440" s="126" t="s">
        <v>989</v>
      </c>
      <c r="K440" s="134" t="s">
        <v>301</v>
      </c>
      <c r="L440" s="126"/>
      <c r="M440" s="178"/>
      <c r="N440" s="101"/>
      <c r="O440" s="138"/>
    </row>
    <row r="441" spans="9:15" ht="15" customHeight="1">
      <c r="I441" s="154">
        <v>877</v>
      </c>
      <c r="J441" s="126"/>
      <c r="K441" s="134"/>
      <c r="L441" s="126"/>
      <c r="M441" s="178"/>
      <c r="N441" s="101" t="s">
        <v>990</v>
      </c>
      <c r="O441" s="138" t="s">
        <v>302</v>
      </c>
    </row>
    <row r="442" spans="9:15" ht="15" customHeight="1">
      <c r="I442" s="154">
        <v>879</v>
      </c>
      <c r="J442" s="126"/>
      <c r="K442" s="134"/>
      <c r="L442" s="126"/>
      <c r="M442" s="178"/>
      <c r="N442" s="101" t="s">
        <v>991</v>
      </c>
      <c r="O442" s="138" t="s">
        <v>303</v>
      </c>
    </row>
    <row r="443" spans="9:15" ht="15" customHeight="1">
      <c r="I443" s="154">
        <v>881</v>
      </c>
      <c r="J443" s="126" t="s">
        <v>992</v>
      </c>
      <c r="K443" s="134" t="s">
        <v>304</v>
      </c>
      <c r="L443" s="126"/>
      <c r="M443" s="178"/>
      <c r="N443" s="101"/>
      <c r="O443" s="138"/>
    </row>
    <row r="444" spans="9:15" ht="15" customHeight="1">
      <c r="I444" s="154">
        <v>883</v>
      </c>
      <c r="J444" s="126"/>
      <c r="K444" s="134"/>
      <c r="L444" s="126"/>
      <c r="M444" s="178"/>
      <c r="N444" s="101"/>
      <c r="O444" s="138"/>
    </row>
    <row r="445" spans="9:15" ht="15" customHeight="1">
      <c r="I445" s="154">
        <v>885</v>
      </c>
      <c r="J445" s="126"/>
      <c r="K445" s="134"/>
      <c r="L445" s="126"/>
      <c r="M445" s="178"/>
      <c r="N445" s="101"/>
      <c r="O445" s="138"/>
    </row>
    <row r="446" spans="9:15" ht="15" customHeight="1">
      <c r="I446" s="154">
        <v>887</v>
      </c>
      <c r="J446" s="126" t="s">
        <v>2694</v>
      </c>
      <c r="K446" s="134" t="s">
        <v>305</v>
      </c>
      <c r="L446" s="126"/>
      <c r="M446" s="178"/>
      <c r="N446" s="101"/>
      <c r="O446" s="138"/>
    </row>
    <row r="447" spans="9:15" ht="15" customHeight="1">
      <c r="I447" s="154">
        <v>889</v>
      </c>
      <c r="J447" s="126" t="s">
        <v>994</v>
      </c>
      <c r="K447" s="134" t="s">
        <v>306</v>
      </c>
      <c r="L447" s="126"/>
      <c r="M447" s="178"/>
      <c r="N447" s="101"/>
      <c r="O447" s="138"/>
    </row>
    <row r="448" spans="9:15" ht="15" customHeight="1">
      <c r="I448" s="154">
        <v>891</v>
      </c>
      <c r="J448" s="126" t="s">
        <v>2109</v>
      </c>
      <c r="K448" s="134" t="s">
        <v>308</v>
      </c>
      <c r="L448" s="126"/>
      <c r="M448" s="178"/>
      <c r="N448" s="101" t="s">
        <v>995</v>
      </c>
      <c r="O448" s="138" t="s">
        <v>308</v>
      </c>
    </row>
    <row r="449" spans="9:15" ht="15" customHeight="1">
      <c r="I449" s="154">
        <v>893</v>
      </c>
      <c r="J449" s="126" t="s">
        <v>307</v>
      </c>
      <c r="K449" s="134" t="s">
        <v>310</v>
      </c>
      <c r="L449" s="126"/>
      <c r="M449" s="178"/>
      <c r="N449" s="101"/>
      <c r="O449" s="138"/>
    </row>
    <row r="450" spans="9:15" ht="15" customHeight="1">
      <c r="I450" s="154">
        <v>895</v>
      </c>
      <c r="J450" s="126" t="s">
        <v>309</v>
      </c>
      <c r="K450" s="134" t="s">
        <v>312</v>
      </c>
      <c r="L450" s="126"/>
      <c r="M450" s="178"/>
      <c r="N450" s="101"/>
      <c r="O450" s="138"/>
    </row>
    <row r="451" spans="9:15" ht="15" customHeight="1">
      <c r="I451" s="154">
        <v>897</v>
      </c>
      <c r="J451" s="126" t="s">
        <v>311</v>
      </c>
      <c r="K451" s="134" t="s">
        <v>314</v>
      </c>
      <c r="L451" s="126"/>
      <c r="M451" s="178"/>
      <c r="N451" s="101"/>
      <c r="O451" s="138"/>
    </row>
    <row r="452" spans="9:15" ht="15" customHeight="1">
      <c r="I452" s="154">
        <v>899</v>
      </c>
      <c r="J452" s="126" t="s">
        <v>313</v>
      </c>
      <c r="K452" s="134" t="s">
        <v>316</v>
      </c>
      <c r="L452" s="126"/>
      <c r="M452" s="178"/>
      <c r="N452" s="101"/>
      <c r="O452" s="138"/>
    </row>
    <row r="453" spans="9:15" ht="15" customHeight="1">
      <c r="I453" s="154">
        <v>901</v>
      </c>
      <c r="J453" s="126" t="s">
        <v>315</v>
      </c>
      <c r="K453" s="134" t="s">
        <v>317</v>
      </c>
      <c r="L453" s="126"/>
      <c r="M453" s="178"/>
      <c r="N453" s="101"/>
      <c r="O453" s="138"/>
    </row>
    <row r="454" spans="9:15" ht="15" customHeight="1">
      <c r="I454" s="154">
        <v>903</v>
      </c>
      <c r="J454" s="126"/>
      <c r="K454" s="134"/>
      <c r="L454" s="126"/>
      <c r="M454" s="178"/>
      <c r="N454" s="101" t="s">
        <v>2436</v>
      </c>
      <c r="O454" s="138" t="s">
        <v>318</v>
      </c>
    </row>
    <row r="455" spans="9:15" ht="15" customHeight="1">
      <c r="I455" s="154">
        <v>905</v>
      </c>
      <c r="J455" s="126" t="s">
        <v>150</v>
      </c>
      <c r="K455" s="134" t="s">
        <v>319</v>
      </c>
      <c r="L455" s="126"/>
      <c r="M455" s="178"/>
      <c r="N455" s="101"/>
      <c r="O455" s="138"/>
    </row>
    <row r="456" spans="9:15" ht="15" customHeight="1">
      <c r="I456" s="154">
        <v>907</v>
      </c>
      <c r="J456" s="126" t="s">
        <v>2695</v>
      </c>
      <c r="K456" s="134" t="s">
        <v>321</v>
      </c>
      <c r="L456" s="126"/>
      <c r="M456" s="178"/>
      <c r="N456" s="101"/>
      <c r="O456" s="138"/>
    </row>
    <row r="457" spans="9:15" ht="15" customHeight="1">
      <c r="I457" s="154">
        <v>909</v>
      </c>
      <c r="J457" s="126" t="s">
        <v>320</v>
      </c>
      <c r="K457" s="134" t="s">
        <v>322</v>
      </c>
      <c r="L457" s="126"/>
      <c r="M457" s="178"/>
      <c r="N457" s="101"/>
      <c r="O457" s="138"/>
    </row>
    <row r="458" spans="9:15" ht="15" customHeight="1">
      <c r="I458" s="154">
        <v>911</v>
      </c>
      <c r="J458" s="126"/>
      <c r="K458" s="134"/>
      <c r="L458" s="126"/>
      <c r="M458" s="178"/>
      <c r="N458" s="101"/>
      <c r="O458" s="138"/>
    </row>
    <row r="459" spans="9:15" ht="15" customHeight="1">
      <c r="I459" s="154">
        <v>913</v>
      </c>
      <c r="J459" s="126"/>
      <c r="K459" s="134"/>
      <c r="L459" s="126"/>
      <c r="M459" s="178"/>
      <c r="N459" s="101"/>
      <c r="O459" s="138"/>
    </row>
    <row r="460" spans="9:15" ht="15" customHeight="1">
      <c r="I460" s="154">
        <v>915</v>
      </c>
      <c r="J460" s="126"/>
      <c r="K460" s="134"/>
      <c r="L460" s="126"/>
      <c r="M460" s="178"/>
      <c r="N460" s="101"/>
      <c r="O460" s="138"/>
    </row>
    <row r="461" spans="9:15" ht="15" customHeight="1">
      <c r="I461" s="154">
        <v>917</v>
      </c>
      <c r="J461" s="126"/>
      <c r="K461" s="134"/>
      <c r="L461" s="126"/>
      <c r="M461" s="178"/>
      <c r="N461" s="101"/>
      <c r="O461" s="138"/>
    </row>
    <row r="462" spans="9:15" ht="15" customHeight="1">
      <c r="I462" s="154">
        <v>919</v>
      </c>
      <c r="J462" s="126" t="s">
        <v>1637</v>
      </c>
      <c r="K462" s="134" t="s">
        <v>850</v>
      </c>
      <c r="L462" s="126"/>
      <c r="M462" s="178"/>
      <c r="N462" s="101" t="s">
        <v>466</v>
      </c>
      <c r="O462" s="138" t="s">
        <v>323</v>
      </c>
    </row>
    <row r="463" spans="9:15" ht="15" customHeight="1">
      <c r="I463" s="154">
        <v>921</v>
      </c>
      <c r="J463" s="126" t="s">
        <v>1637</v>
      </c>
      <c r="K463" s="134" t="s">
        <v>850</v>
      </c>
      <c r="L463" s="126"/>
      <c r="M463" s="178"/>
      <c r="N463" s="101" t="s">
        <v>467</v>
      </c>
      <c r="O463" s="138" t="s">
        <v>325</v>
      </c>
    </row>
    <row r="464" spans="9:15" ht="15" customHeight="1">
      <c r="I464" s="154">
        <v>923</v>
      </c>
      <c r="J464" s="126"/>
      <c r="K464" s="134"/>
      <c r="L464" s="126"/>
      <c r="M464" s="178"/>
      <c r="N464" s="101" t="s">
        <v>324</v>
      </c>
      <c r="O464" s="138" t="s">
        <v>326</v>
      </c>
    </row>
    <row r="465" spans="9:15" ht="15" customHeight="1">
      <c r="I465" s="154">
        <v>925</v>
      </c>
      <c r="J465" s="126" t="s">
        <v>998</v>
      </c>
      <c r="K465" s="134" t="s">
        <v>328</v>
      </c>
      <c r="L465" s="126"/>
      <c r="M465" s="178"/>
      <c r="N465" s="101"/>
      <c r="O465" s="138"/>
    </row>
    <row r="466" spans="9:15" ht="15" customHeight="1">
      <c r="I466" s="154">
        <v>927</v>
      </c>
      <c r="J466" s="126" t="s">
        <v>327</v>
      </c>
      <c r="K466" s="134" t="s">
        <v>329</v>
      </c>
      <c r="L466" s="126"/>
      <c r="M466" s="178"/>
      <c r="N466" s="101"/>
      <c r="O466" s="138"/>
    </row>
    <row r="467" spans="9:15" ht="15" customHeight="1">
      <c r="I467" s="154">
        <v>929</v>
      </c>
      <c r="J467" s="126"/>
      <c r="K467" s="134"/>
      <c r="L467" s="126"/>
      <c r="M467" s="178"/>
      <c r="N467" s="101"/>
      <c r="O467" s="138"/>
    </row>
    <row r="468" spans="9:15" ht="15" customHeight="1">
      <c r="I468" s="154">
        <v>931</v>
      </c>
      <c r="J468" s="126"/>
      <c r="K468" s="134"/>
      <c r="L468" s="126"/>
      <c r="M468" s="178"/>
      <c r="N468" s="101"/>
      <c r="O468" s="138"/>
    </row>
    <row r="469" spans="9:15" ht="15" customHeight="1">
      <c r="I469" s="154">
        <v>933</v>
      </c>
      <c r="J469" s="126" t="s">
        <v>999</v>
      </c>
      <c r="K469" s="134" t="s">
        <v>812</v>
      </c>
      <c r="L469" s="126" t="s">
        <v>2189</v>
      </c>
      <c r="M469" s="178" t="s">
        <v>2190</v>
      </c>
      <c r="N469" s="101"/>
      <c r="O469" s="138"/>
    </row>
    <row r="470" spans="9:15" ht="15" customHeight="1">
      <c r="I470" s="154">
        <v>935</v>
      </c>
      <c r="J470" s="126" t="s">
        <v>1000</v>
      </c>
      <c r="K470" s="134" t="s">
        <v>813</v>
      </c>
      <c r="L470" s="126" t="s">
        <v>2191</v>
      </c>
      <c r="M470" s="178" t="s">
        <v>2192</v>
      </c>
      <c r="N470" s="101"/>
      <c r="O470" s="138"/>
    </row>
    <row r="471" spans="9:15" ht="15" customHeight="1">
      <c r="I471" s="154">
        <v>937</v>
      </c>
      <c r="J471" s="126" t="s">
        <v>330</v>
      </c>
      <c r="K471" s="134" t="s">
        <v>814</v>
      </c>
      <c r="L471" s="126" t="s">
        <v>2193</v>
      </c>
      <c r="M471" s="178" t="s">
        <v>2194</v>
      </c>
      <c r="N471" s="101"/>
      <c r="O471" s="138"/>
    </row>
    <row r="472" spans="9:15" ht="15" customHeight="1">
      <c r="I472" s="154">
        <v>939</v>
      </c>
      <c r="J472" s="126" t="s">
        <v>2696</v>
      </c>
      <c r="K472" s="134" t="s">
        <v>815</v>
      </c>
      <c r="L472" s="126" t="s">
        <v>2195</v>
      </c>
      <c r="M472" s="178" t="s">
        <v>2544</v>
      </c>
      <c r="N472" s="101"/>
      <c r="O472" s="138"/>
    </row>
    <row r="473" spans="9:15" ht="15" customHeight="1">
      <c r="I473" s="154">
        <v>941</v>
      </c>
      <c r="J473" s="126" t="s">
        <v>332</v>
      </c>
      <c r="K473" s="134" t="s">
        <v>816</v>
      </c>
      <c r="L473" s="126" t="s">
        <v>2196</v>
      </c>
      <c r="M473" s="178" t="s">
        <v>2197</v>
      </c>
      <c r="N473" s="101"/>
      <c r="O473" s="138"/>
    </row>
    <row r="474" spans="9:15" ht="15" customHeight="1">
      <c r="I474" s="154">
        <v>943</v>
      </c>
      <c r="J474" s="126" t="s">
        <v>2697</v>
      </c>
      <c r="K474" s="134" t="s">
        <v>1052</v>
      </c>
      <c r="L474" s="126" t="s">
        <v>2198</v>
      </c>
      <c r="M474" s="178" t="s">
        <v>2199</v>
      </c>
      <c r="N474" s="101"/>
      <c r="O474" s="138"/>
    </row>
    <row r="475" spans="9:15" ht="15" customHeight="1">
      <c r="I475" s="154">
        <v>945</v>
      </c>
      <c r="J475" s="126" t="s">
        <v>1002</v>
      </c>
      <c r="K475" s="134" t="s">
        <v>817</v>
      </c>
      <c r="L475" s="126" t="s">
        <v>2200</v>
      </c>
      <c r="M475" s="178" t="s">
        <v>2201</v>
      </c>
      <c r="N475" s="101"/>
      <c r="O475" s="138"/>
    </row>
    <row r="476" spans="9:15" ht="15" customHeight="1">
      <c r="I476" s="154">
        <v>947</v>
      </c>
      <c r="J476" s="126" t="s">
        <v>1003</v>
      </c>
      <c r="K476" s="134" t="s">
        <v>818</v>
      </c>
      <c r="L476" s="126" t="s">
        <v>2202</v>
      </c>
      <c r="M476" s="178" t="s">
        <v>2203</v>
      </c>
      <c r="N476" s="101"/>
      <c r="O476" s="138"/>
    </row>
    <row r="477" spans="9:15" ht="15" customHeight="1">
      <c r="I477" s="154">
        <v>949</v>
      </c>
      <c r="J477" s="126" t="s">
        <v>1004</v>
      </c>
      <c r="K477" s="134" t="s">
        <v>819</v>
      </c>
      <c r="L477" s="126" t="s">
        <v>2204</v>
      </c>
      <c r="M477" s="178" t="s">
        <v>2205</v>
      </c>
      <c r="N477" s="101"/>
      <c r="O477" s="138"/>
    </row>
    <row r="478" spans="9:15" ht="15" customHeight="1">
      <c r="I478" s="154">
        <v>951</v>
      </c>
      <c r="J478" s="126" t="s">
        <v>333</v>
      </c>
      <c r="K478" s="134" t="s">
        <v>820</v>
      </c>
      <c r="L478" s="126" t="s">
        <v>2206</v>
      </c>
      <c r="M478" s="178" t="s">
        <v>2207</v>
      </c>
      <c r="N478" s="101"/>
      <c r="O478" s="138"/>
    </row>
    <row r="479" spans="9:15" ht="15" customHeight="1">
      <c r="I479" s="154">
        <v>953</v>
      </c>
      <c r="J479" s="126" t="s">
        <v>1005</v>
      </c>
      <c r="K479" s="134" t="s">
        <v>821</v>
      </c>
      <c r="L479" s="126" t="s">
        <v>2208</v>
      </c>
      <c r="M479" s="178" t="s">
        <v>2209</v>
      </c>
      <c r="N479" s="101"/>
      <c r="O479" s="138"/>
    </row>
    <row r="480" spans="9:15" ht="15" customHeight="1">
      <c r="I480" s="154">
        <v>955</v>
      </c>
      <c r="J480" s="126" t="s">
        <v>334</v>
      </c>
      <c r="K480" s="134" t="s">
        <v>822</v>
      </c>
      <c r="L480" s="126" t="s">
        <v>2210</v>
      </c>
      <c r="M480" s="178" t="s">
        <v>2211</v>
      </c>
      <c r="N480" s="101"/>
      <c r="O480" s="138"/>
    </row>
    <row r="481" spans="9:15" ht="15" customHeight="1">
      <c r="I481" s="154">
        <v>957</v>
      </c>
      <c r="J481" s="126" t="s">
        <v>2698</v>
      </c>
      <c r="K481" s="134" t="s">
        <v>823</v>
      </c>
      <c r="L481" s="126" t="s">
        <v>2212</v>
      </c>
      <c r="M481" s="178" t="s">
        <v>2213</v>
      </c>
      <c r="N481" s="101"/>
      <c r="O481" s="138"/>
    </row>
    <row r="482" spans="9:15" ht="15" customHeight="1">
      <c r="I482" s="154">
        <v>959</v>
      </c>
      <c r="J482" s="126"/>
      <c r="K482" s="134" t="s">
        <v>526</v>
      </c>
      <c r="L482" s="126"/>
      <c r="M482" s="178"/>
      <c r="N482" s="101"/>
      <c r="O482" s="138"/>
    </row>
    <row r="483" spans="9:15" ht="15" customHeight="1">
      <c r="I483" s="154">
        <v>961</v>
      </c>
      <c r="J483" s="126"/>
      <c r="K483" s="134" t="s">
        <v>526</v>
      </c>
      <c r="L483" s="126"/>
      <c r="M483" s="178"/>
      <c r="N483" s="101"/>
      <c r="O483" s="138"/>
    </row>
    <row r="484" spans="9:15" ht="15" customHeight="1">
      <c r="I484" s="154">
        <v>963</v>
      </c>
      <c r="J484" s="126" t="s">
        <v>1006</v>
      </c>
      <c r="K484" s="134" t="s">
        <v>824</v>
      </c>
      <c r="L484" s="126" t="s">
        <v>2214</v>
      </c>
      <c r="M484" s="178" t="s">
        <v>2215</v>
      </c>
      <c r="N484" s="101"/>
      <c r="O484" s="138"/>
    </row>
    <row r="485" spans="9:15" ht="15" customHeight="1">
      <c r="I485" s="154">
        <v>965</v>
      </c>
      <c r="J485" s="126" t="s">
        <v>336</v>
      </c>
      <c r="K485" s="134" t="s">
        <v>825</v>
      </c>
      <c r="L485" s="126" t="s">
        <v>2216</v>
      </c>
      <c r="M485" s="178" t="s">
        <v>2217</v>
      </c>
      <c r="N485" s="101"/>
      <c r="O485" s="138"/>
    </row>
    <row r="486" spans="9:15" ht="15" customHeight="1">
      <c r="I486" s="154">
        <v>967</v>
      </c>
      <c r="J486" s="126" t="s">
        <v>1091</v>
      </c>
      <c r="K486" s="134" t="s">
        <v>826</v>
      </c>
      <c r="L486" s="126" t="s">
        <v>2218</v>
      </c>
      <c r="M486" s="178" t="s">
        <v>2219</v>
      </c>
      <c r="N486" s="101"/>
      <c r="O486" s="138"/>
    </row>
    <row r="487" spans="9:15" ht="15" customHeight="1">
      <c r="I487" s="154">
        <v>969</v>
      </c>
      <c r="J487" s="126" t="s">
        <v>1008</v>
      </c>
      <c r="K487" s="134" t="s">
        <v>827</v>
      </c>
      <c r="L487" s="126" t="s">
        <v>2220</v>
      </c>
      <c r="M487" s="178" t="s">
        <v>2221</v>
      </c>
      <c r="N487" s="101"/>
      <c r="O487" s="138"/>
    </row>
    <row r="488" spans="9:15" ht="15" customHeight="1">
      <c r="I488" s="154">
        <v>971</v>
      </c>
      <c r="J488" s="126" t="s">
        <v>1009</v>
      </c>
      <c r="K488" s="134" t="s">
        <v>828</v>
      </c>
      <c r="L488" s="126"/>
      <c r="M488" s="178"/>
      <c r="N488" s="101"/>
      <c r="O488" s="138"/>
    </row>
    <row r="489" spans="9:15" ht="15" customHeight="1">
      <c r="I489" s="154">
        <v>973</v>
      </c>
      <c r="J489" s="126"/>
      <c r="K489" s="134" t="s">
        <v>526</v>
      </c>
      <c r="L489" s="126"/>
      <c r="M489" s="178"/>
      <c r="N489" s="101"/>
      <c r="O489" s="138"/>
    </row>
    <row r="490" spans="9:15" ht="15" customHeight="1">
      <c r="I490" s="154">
        <v>975</v>
      </c>
      <c r="J490" s="126"/>
      <c r="K490" s="134" t="s">
        <v>526</v>
      </c>
      <c r="L490" s="126"/>
      <c r="M490" s="178"/>
      <c r="N490" s="101"/>
      <c r="O490" s="138"/>
    </row>
    <row r="491" spans="9:15" ht="15" customHeight="1">
      <c r="I491" s="154">
        <v>977</v>
      </c>
      <c r="J491" s="126" t="s">
        <v>256</v>
      </c>
      <c r="K491" s="134" t="s">
        <v>829</v>
      </c>
      <c r="L491" s="126"/>
      <c r="M491" s="178"/>
      <c r="N491" s="101"/>
      <c r="O491" s="138"/>
    </row>
    <row r="492" spans="9:15" ht="15" customHeight="1">
      <c r="I492" s="154">
        <v>979</v>
      </c>
      <c r="J492" s="126" t="s">
        <v>2699</v>
      </c>
      <c r="K492" s="134" t="s">
        <v>1051</v>
      </c>
      <c r="L492" s="126"/>
      <c r="M492" s="178"/>
      <c r="N492" s="101"/>
      <c r="O492" s="138"/>
    </row>
    <row r="493" spans="9:15" ht="15" customHeight="1">
      <c r="I493" s="154">
        <v>981</v>
      </c>
      <c r="J493" s="126" t="s">
        <v>1010</v>
      </c>
      <c r="K493" s="134" t="s">
        <v>830</v>
      </c>
      <c r="L493" s="126"/>
      <c r="M493" s="178"/>
      <c r="N493" s="101"/>
      <c r="O493" s="138"/>
    </row>
    <row r="494" spans="9:15" ht="15" customHeight="1">
      <c r="I494" s="154">
        <v>983</v>
      </c>
      <c r="J494" s="126" t="s">
        <v>339</v>
      </c>
      <c r="K494" s="134" t="s">
        <v>831</v>
      </c>
      <c r="L494" s="126"/>
      <c r="M494" s="178"/>
      <c r="N494" s="101"/>
      <c r="O494" s="138"/>
    </row>
    <row r="495" spans="9:15" ht="15" customHeight="1">
      <c r="I495" s="154">
        <v>985</v>
      </c>
      <c r="J495" s="126" t="s">
        <v>1011</v>
      </c>
      <c r="K495" s="134" t="s">
        <v>832</v>
      </c>
      <c r="L495" s="126"/>
      <c r="M495" s="178"/>
      <c r="N495" s="101"/>
      <c r="O495" s="138"/>
    </row>
    <row r="496" spans="9:15" ht="15" customHeight="1">
      <c r="I496" s="154">
        <v>987</v>
      </c>
      <c r="J496" s="126" t="s">
        <v>2558</v>
      </c>
      <c r="K496" s="134" t="s">
        <v>2559</v>
      </c>
      <c r="L496" s="126"/>
      <c r="M496" s="178"/>
      <c r="N496" s="101"/>
      <c r="O496" s="138"/>
    </row>
    <row r="497" spans="9:15" ht="15" customHeight="1">
      <c r="I497" s="154">
        <v>989</v>
      </c>
      <c r="J497" s="126"/>
      <c r="K497" s="134"/>
      <c r="L497" s="126"/>
      <c r="M497" s="178"/>
      <c r="N497" s="101"/>
      <c r="O497" s="138"/>
    </row>
    <row r="498" spans="9:15" ht="15" customHeight="1">
      <c r="I498" s="154">
        <v>991</v>
      </c>
      <c r="J498" s="126" t="s">
        <v>1014</v>
      </c>
      <c r="K498" s="134" t="s">
        <v>835</v>
      </c>
      <c r="L498" s="126"/>
      <c r="M498" s="178"/>
      <c r="N498" s="101"/>
      <c r="O498" s="138"/>
    </row>
    <row r="499" spans="9:15" ht="15" customHeight="1">
      <c r="I499" s="154">
        <v>993</v>
      </c>
      <c r="J499" s="126" t="s">
        <v>1015</v>
      </c>
      <c r="K499" s="134" t="s">
        <v>836</v>
      </c>
      <c r="L499" s="126"/>
      <c r="M499" s="178"/>
      <c r="N499" s="101"/>
      <c r="O499" s="138"/>
    </row>
    <row r="500" spans="9:15" ht="15" customHeight="1">
      <c r="I500" s="154">
        <v>995</v>
      </c>
      <c r="J500" s="126" t="s">
        <v>340</v>
      </c>
      <c r="K500" s="134" t="s">
        <v>837</v>
      </c>
      <c r="L500" s="126"/>
      <c r="M500" s="178"/>
      <c r="N500" s="101"/>
      <c r="O500" s="138"/>
    </row>
    <row r="501" spans="9:15" ht="15" customHeight="1">
      <c r="I501" s="154">
        <v>997</v>
      </c>
      <c r="J501" s="126"/>
      <c r="K501" s="134" t="s">
        <v>526</v>
      </c>
      <c r="L501" s="126"/>
      <c r="M501" s="178"/>
      <c r="N501" s="101"/>
      <c r="O501" s="138"/>
    </row>
    <row r="502" spans="9:15" ht="15" customHeight="1">
      <c r="I502" s="154">
        <v>999</v>
      </c>
      <c r="J502" s="126"/>
      <c r="K502" s="134"/>
      <c r="L502" s="126"/>
      <c r="M502" s="178"/>
      <c r="N502" s="101"/>
      <c r="O502" s="138"/>
    </row>
    <row r="503" spans="9:15" ht="15" customHeight="1">
      <c r="I503" s="154">
        <v>1001</v>
      </c>
      <c r="J503" s="126" t="s">
        <v>2700</v>
      </c>
      <c r="K503" s="134"/>
      <c r="L503" s="126"/>
      <c r="M503" s="178"/>
      <c r="N503" s="101"/>
      <c r="O503" s="138"/>
    </row>
    <row r="504" spans="9:15" ht="15" customHeight="1">
      <c r="I504" s="154">
        <v>1003</v>
      </c>
      <c r="J504" s="126" t="s">
        <v>1016</v>
      </c>
      <c r="K504" s="134"/>
      <c r="L504" s="126"/>
      <c r="M504" s="178"/>
      <c r="N504" s="101"/>
      <c r="O504" s="138"/>
    </row>
    <row r="505" spans="9:15" ht="15" customHeight="1">
      <c r="I505" s="154">
        <v>1005</v>
      </c>
      <c r="J505" s="126" t="s">
        <v>1017</v>
      </c>
      <c r="K505" s="134"/>
      <c r="L505" s="126"/>
      <c r="M505" s="178"/>
      <c r="N505" s="101"/>
      <c r="O505" s="138"/>
    </row>
    <row r="506" spans="9:15" ht="15" customHeight="1">
      <c r="I506" s="154">
        <v>1007</v>
      </c>
      <c r="J506" s="126" t="s">
        <v>1018</v>
      </c>
      <c r="K506" s="134"/>
      <c r="L506" s="126"/>
      <c r="M506" s="178"/>
      <c r="N506" s="101"/>
      <c r="O506" s="138"/>
    </row>
    <row r="507" spans="9:15" ht="15" customHeight="1">
      <c r="I507" s="154">
        <v>1009</v>
      </c>
      <c r="J507" s="126" t="s">
        <v>1019</v>
      </c>
      <c r="K507" s="134"/>
      <c r="L507" s="126"/>
      <c r="M507" s="178"/>
      <c r="N507" s="101"/>
      <c r="O507" s="138"/>
    </row>
    <row r="508" spans="9:15" ht="15" customHeight="1">
      <c r="I508" s="154">
        <v>1011</v>
      </c>
      <c r="J508" s="126" t="s">
        <v>342</v>
      </c>
      <c r="K508" s="134"/>
      <c r="L508" s="126"/>
      <c r="M508" s="178"/>
      <c r="N508" s="101"/>
      <c r="O508" s="138"/>
    </row>
    <row r="509" spans="9:15" ht="15" customHeight="1">
      <c r="I509" s="154">
        <v>1013</v>
      </c>
      <c r="J509" s="126" t="s">
        <v>1020</v>
      </c>
      <c r="K509" s="134"/>
      <c r="L509" s="126"/>
      <c r="M509" s="178"/>
      <c r="N509" s="101"/>
      <c r="O509" s="138"/>
    </row>
    <row r="510" spans="9:15" ht="15" customHeight="1">
      <c r="I510" s="154">
        <v>1015</v>
      </c>
      <c r="J510" s="126" t="s">
        <v>343</v>
      </c>
      <c r="K510" s="134"/>
      <c r="L510" s="126"/>
      <c r="M510" s="178"/>
      <c r="N510" s="101"/>
      <c r="O510" s="138"/>
    </row>
    <row r="511" spans="9:15" ht="15" customHeight="1">
      <c r="I511" s="154">
        <v>1017</v>
      </c>
      <c r="J511" s="126" t="s">
        <v>1021</v>
      </c>
      <c r="K511" s="134"/>
      <c r="L511" s="126"/>
      <c r="M511" s="178"/>
      <c r="N511" s="101"/>
      <c r="O511" s="138"/>
    </row>
    <row r="512" spans="9:15" ht="15" customHeight="1">
      <c r="I512" s="154">
        <v>1019</v>
      </c>
      <c r="J512" s="126" t="s">
        <v>1022</v>
      </c>
      <c r="K512" s="134"/>
      <c r="L512" s="126"/>
      <c r="M512" s="178"/>
      <c r="N512" s="101"/>
      <c r="O512" s="138"/>
    </row>
    <row r="513" spans="9:15" ht="15" customHeight="1">
      <c r="I513" s="154">
        <v>1021</v>
      </c>
      <c r="J513" s="126" t="s">
        <v>344</v>
      </c>
      <c r="K513" s="134"/>
      <c r="L513" s="126"/>
      <c r="M513" s="178"/>
      <c r="N513" s="101"/>
      <c r="O513" s="138"/>
    </row>
    <row r="514" spans="9:15" ht="15" customHeight="1">
      <c r="I514" s="154">
        <v>1023</v>
      </c>
      <c r="J514" s="126" t="s">
        <v>1620</v>
      </c>
      <c r="K514" s="134"/>
      <c r="L514" s="126"/>
      <c r="M514" s="178"/>
      <c r="N514" s="101"/>
      <c r="O514" s="138"/>
    </row>
    <row r="515" spans="9:15" ht="15" customHeight="1">
      <c r="I515" s="154">
        <v>1025</v>
      </c>
      <c r="J515" s="126" t="s">
        <v>2560</v>
      </c>
      <c r="K515" s="134"/>
      <c r="L515" s="126"/>
      <c r="M515" s="178"/>
      <c r="N515" s="101"/>
      <c r="O515" s="138"/>
    </row>
    <row r="516" spans="9:15" ht="15" customHeight="1">
      <c r="I516" s="154">
        <v>1027</v>
      </c>
      <c r="J516" s="126" t="s">
        <v>346</v>
      </c>
      <c r="K516" s="134"/>
      <c r="L516" s="126"/>
      <c r="M516" s="178"/>
      <c r="N516" s="101"/>
      <c r="O516" s="138"/>
    </row>
    <row r="517" spans="9:15" ht="15" customHeight="1">
      <c r="I517" s="154">
        <v>1029</v>
      </c>
      <c r="J517" s="126" t="s">
        <v>1024</v>
      </c>
      <c r="K517" s="134"/>
      <c r="L517" s="126"/>
      <c r="M517" s="178"/>
      <c r="N517" s="101"/>
      <c r="O517" s="138"/>
    </row>
    <row r="518" spans="9:15" ht="15" customHeight="1">
      <c r="I518" s="154">
        <v>1031</v>
      </c>
      <c r="J518" s="126" t="s">
        <v>347</v>
      </c>
      <c r="K518" s="134"/>
      <c r="L518" s="126"/>
      <c r="M518" s="178"/>
      <c r="N518" s="101"/>
      <c r="O518" s="138"/>
    </row>
    <row r="519" spans="9:15" ht="15" customHeight="1">
      <c r="I519" s="154">
        <v>1033</v>
      </c>
      <c r="J519" s="126" t="s">
        <v>348</v>
      </c>
      <c r="K519" s="134"/>
      <c r="L519" s="126"/>
      <c r="M519" s="178"/>
      <c r="N519" s="101"/>
      <c r="O519" s="138"/>
    </row>
    <row r="520" spans="9:15" ht="15" customHeight="1">
      <c r="I520" s="154">
        <v>1035</v>
      </c>
      <c r="J520" s="126" t="s">
        <v>1025</v>
      </c>
      <c r="K520" s="134"/>
      <c r="L520" s="126"/>
      <c r="M520" s="178"/>
      <c r="N520" s="101"/>
      <c r="O520" s="138"/>
    </row>
    <row r="521" spans="9:15" ht="15" customHeight="1">
      <c r="I521" s="154">
        <v>1037</v>
      </c>
      <c r="J521" s="126" t="s">
        <v>1026</v>
      </c>
      <c r="K521" s="134"/>
      <c r="L521" s="126"/>
      <c r="M521" s="178"/>
      <c r="N521" s="101"/>
      <c r="O521" s="138"/>
    </row>
    <row r="522" spans="9:15" ht="15" customHeight="1">
      <c r="I522" s="154">
        <v>1039</v>
      </c>
      <c r="J522" s="126" t="s">
        <v>1621</v>
      </c>
      <c r="K522" s="134"/>
      <c r="L522" s="126"/>
      <c r="M522" s="178"/>
      <c r="N522" s="101"/>
      <c r="O522" s="138"/>
    </row>
    <row r="523" spans="9:15" ht="15" customHeight="1">
      <c r="I523" s="154">
        <v>1041</v>
      </c>
      <c r="J523" s="126" t="s">
        <v>1624</v>
      </c>
      <c r="K523" s="134"/>
      <c r="L523" s="126"/>
      <c r="M523" s="178"/>
      <c r="N523" s="101"/>
      <c r="O523" s="138"/>
    </row>
    <row r="524" spans="9:15" ht="15" customHeight="1">
      <c r="I524" s="154">
        <v>1043</v>
      </c>
      <c r="J524" s="126" t="s">
        <v>1625</v>
      </c>
      <c r="K524" s="134"/>
      <c r="L524" s="126"/>
      <c r="M524" s="178"/>
      <c r="N524" s="101"/>
      <c r="O524" s="138"/>
    </row>
    <row r="525" spans="9:15" ht="15" customHeight="1">
      <c r="I525" s="154">
        <v>1045</v>
      </c>
      <c r="J525" s="126" t="s">
        <v>1626</v>
      </c>
      <c r="K525" s="134"/>
      <c r="L525" s="126"/>
      <c r="M525" s="178"/>
      <c r="N525" s="101"/>
      <c r="O525" s="138"/>
    </row>
    <row r="526" spans="9:15" ht="15" customHeight="1">
      <c r="I526" s="154">
        <v>1047</v>
      </c>
      <c r="J526" s="126" t="s">
        <v>2311</v>
      </c>
      <c r="K526" s="134"/>
      <c r="L526" s="126"/>
      <c r="M526" s="178"/>
      <c r="N526" s="101"/>
      <c r="O526" s="138"/>
    </row>
    <row r="527" spans="9:15" ht="15" customHeight="1">
      <c r="I527" s="154">
        <v>1049</v>
      </c>
      <c r="J527" s="126" t="s">
        <v>2564</v>
      </c>
      <c r="K527" s="134"/>
      <c r="L527" s="126"/>
      <c r="M527" s="178"/>
      <c r="N527" s="101"/>
      <c r="O527" s="138"/>
    </row>
    <row r="528" spans="9:15" ht="15" customHeight="1">
      <c r="I528" s="154">
        <v>1051</v>
      </c>
      <c r="J528" s="126" t="s">
        <v>2701</v>
      </c>
      <c r="K528" s="134"/>
      <c r="L528" s="126"/>
      <c r="M528" s="178"/>
      <c r="N528" s="101"/>
      <c r="O528" s="138"/>
    </row>
    <row r="529" spans="9:15" ht="15" customHeight="1">
      <c r="I529" s="154">
        <v>1053</v>
      </c>
      <c r="J529" s="126" t="s">
        <v>1028</v>
      </c>
      <c r="K529" s="134"/>
      <c r="L529" s="126"/>
      <c r="M529" s="178"/>
      <c r="N529" s="101"/>
      <c r="O529" s="138"/>
    </row>
    <row r="530" spans="9:15" ht="15" customHeight="1">
      <c r="I530" s="154">
        <v>1055</v>
      </c>
      <c r="J530" s="126" t="s">
        <v>349</v>
      </c>
      <c r="K530" s="134"/>
      <c r="L530" s="126"/>
      <c r="M530" s="178"/>
      <c r="N530" s="101"/>
      <c r="O530" s="138"/>
    </row>
    <row r="531" spans="9:15" ht="15" customHeight="1">
      <c r="I531" s="154">
        <v>1057</v>
      </c>
      <c r="J531" s="126" t="s">
        <v>1029</v>
      </c>
      <c r="K531" s="134"/>
      <c r="L531" s="126"/>
      <c r="M531" s="178"/>
      <c r="N531" s="101"/>
      <c r="O531" s="138"/>
    </row>
    <row r="532" spans="9:15" ht="15" customHeight="1">
      <c r="I532" s="154">
        <v>1059</v>
      </c>
      <c r="J532" s="126" t="s">
        <v>1030</v>
      </c>
      <c r="K532" s="134"/>
      <c r="L532" s="126"/>
      <c r="M532" s="178"/>
      <c r="N532" s="101"/>
      <c r="O532" s="138"/>
    </row>
    <row r="533" spans="9:15" ht="15" customHeight="1">
      <c r="I533" s="154">
        <v>1061</v>
      </c>
      <c r="J533" s="126" t="s">
        <v>350</v>
      </c>
      <c r="K533" s="134"/>
      <c r="L533" s="126"/>
      <c r="M533" s="178"/>
      <c r="N533" s="101"/>
      <c r="O533" s="138"/>
    </row>
    <row r="534" spans="9:15" ht="15" customHeight="1">
      <c r="I534" s="154">
        <v>1063</v>
      </c>
      <c r="J534" s="126"/>
      <c r="K534" s="134"/>
      <c r="L534" s="126"/>
      <c r="M534" s="178"/>
      <c r="N534" s="101"/>
      <c r="O534" s="138"/>
    </row>
    <row r="535" spans="9:15" ht="15" customHeight="1">
      <c r="I535" s="154">
        <v>1065</v>
      </c>
      <c r="J535" s="126"/>
      <c r="K535" s="134"/>
      <c r="L535" s="126"/>
      <c r="M535" s="178"/>
      <c r="N535" s="101"/>
      <c r="O535" s="138"/>
    </row>
    <row r="536" spans="9:15" ht="15" customHeight="1">
      <c r="I536" s="154">
        <v>1067</v>
      </c>
      <c r="J536" s="126"/>
      <c r="K536" s="134"/>
      <c r="L536" s="126"/>
      <c r="M536" s="178"/>
      <c r="N536" s="101"/>
      <c r="O536" s="138"/>
    </row>
    <row r="537" spans="9:15" ht="15" customHeight="1">
      <c r="I537" s="154">
        <v>1069</v>
      </c>
      <c r="J537" s="126"/>
      <c r="K537" s="134"/>
      <c r="L537" s="126"/>
      <c r="M537" s="178"/>
      <c r="N537" s="101"/>
      <c r="O537" s="138"/>
    </row>
    <row r="538" spans="9:15" ht="15" customHeight="1">
      <c r="I538" s="154">
        <v>1071</v>
      </c>
      <c r="J538" s="126"/>
      <c r="K538" s="134"/>
      <c r="L538" s="126"/>
      <c r="M538" s="178"/>
      <c r="N538" s="101"/>
      <c r="O538" s="138"/>
    </row>
    <row r="539" spans="9:15" ht="15" customHeight="1">
      <c r="I539" s="154">
        <v>1073</v>
      </c>
      <c r="J539" s="126"/>
      <c r="K539" s="134"/>
      <c r="L539" s="126"/>
      <c r="M539" s="178"/>
      <c r="N539" s="101"/>
      <c r="O539" s="138"/>
    </row>
    <row r="540" spans="9:15" ht="15" customHeight="1">
      <c r="I540" s="154">
        <v>1075</v>
      </c>
      <c r="J540" s="126"/>
      <c r="K540" s="134"/>
      <c r="L540" s="126"/>
      <c r="M540" s="178"/>
      <c r="N540" s="101"/>
      <c r="O540" s="138"/>
    </row>
    <row r="541" spans="9:15" ht="15" customHeight="1">
      <c r="I541" s="154">
        <v>1077</v>
      </c>
      <c r="J541" s="126"/>
      <c r="K541" s="134"/>
      <c r="L541" s="126"/>
      <c r="M541" s="178"/>
      <c r="N541" s="101"/>
      <c r="O541" s="138"/>
    </row>
    <row r="542" spans="9:15" ht="15" customHeight="1">
      <c r="I542" s="154">
        <v>1079</v>
      </c>
      <c r="J542" s="126"/>
      <c r="K542" s="134"/>
      <c r="L542" s="126"/>
      <c r="M542" s="178"/>
      <c r="N542" s="101"/>
      <c r="O542" s="138"/>
    </row>
    <row r="543" spans="9:15" ht="15" customHeight="1">
      <c r="I543" s="154">
        <v>1081</v>
      </c>
      <c r="J543" s="126" t="s">
        <v>1031</v>
      </c>
      <c r="K543" s="134"/>
      <c r="L543" s="126"/>
      <c r="M543" s="178"/>
      <c r="N543" s="101"/>
      <c r="O543" s="138"/>
    </row>
    <row r="544" spans="9:15" ht="15" customHeight="1">
      <c r="I544" s="154">
        <v>1083</v>
      </c>
      <c r="J544" s="126" t="s">
        <v>1032</v>
      </c>
      <c r="K544" s="134"/>
      <c r="L544" s="126"/>
      <c r="M544" s="178"/>
      <c r="N544" s="101"/>
      <c r="O544" s="138"/>
    </row>
    <row r="545" spans="9:15" ht="15" customHeight="1">
      <c r="I545" s="154">
        <v>1085</v>
      </c>
      <c r="J545" s="126" t="s">
        <v>1033</v>
      </c>
      <c r="K545" s="134"/>
      <c r="L545" s="126"/>
      <c r="M545" s="178"/>
      <c r="N545" s="101"/>
      <c r="O545" s="138"/>
    </row>
    <row r="546" spans="9:15" ht="15" customHeight="1">
      <c r="I546" s="154">
        <v>1087</v>
      </c>
      <c r="J546" s="126" t="s">
        <v>1034</v>
      </c>
      <c r="K546" s="134"/>
      <c r="L546" s="126"/>
      <c r="M546" s="178"/>
      <c r="N546" s="101"/>
      <c r="O546" s="138"/>
    </row>
    <row r="547" spans="9:15" ht="15" customHeight="1">
      <c r="I547" s="154">
        <v>1089</v>
      </c>
      <c r="J547" s="126" t="s">
        <v>351</v>
      </c>
      <c r="K547" s="134"/>
      <c r="L547" s="126"/>
      <c r="M547" s="178"/>
      <c r="N547" s="101"/>
      <c r="O547" s="138"/>
    </row>
    <row r="548" spans="9:15" ht="15" customHeight="1">
      <c r="I548" s="154">
        <v>1091</v>
      </c>
      <c r="J548" s="126" t="s">
        <v>1035</v>
      </c>
      <c r="K548" s="134"/>
      <c r="L548" s="126"/>
      <c r="M548" s="178"/>
      <c r="N548" s="101"/>
      <c r="O548" s="138"/>
    </row>
    <row r="549" spans="9:15" ht="15" customHeight="1">
      <c r="I549" s="154">
        <v>1093</v>
      </c>
      <c r="J549" s="126"/>
      <c r="K549" s="134"/>
      <c r="L549" s="126"/>
      <c r="M549" s="178"/>
      <c r="N549" s="101"/>
      <c r="O549" s="138"/>
    </row>
    <row r="550" spans="9:15" ht="15" customHeight="1">
      <c r="I550" s="154">
        <v>1095</v>
      </c>
      <c r="J550" s="126"/>
      <c r="K550" s="134"/>
      <c r="L550" s="126"/>
      <c r="M550" s="178"/>
      <c r="N550" s="101"/>
      <c r="O550" s="138"/>
    </row>
    <row r="551" spans="9:15" ht="15" customHeight="1">
      <c r="I551" s="154">
        <v>1097</v>
      </c>
      <c r="J551" s="126"/>
      <c r="K551" s="134"/>
      <c r="L551" s="126"/>
      <c r="M551" s="178"/>
      <c r="N551" s="101"/>
      <c r="O551" s="138"/>
    </row>
    <row r="552" spans="9:15" ht="15" customHeight="1">
      <c r="I552" s="154">
        <v>1099</v>
      </c>
      <c r="J552" s="126" t="s">
        <v>1627</v>
      </c>
      <c r="K552" s="134"/>
      <c r="L552" s="126"/>
      <c r="M552" s="178"/>
      <c r="N552" s="101"/>
      <c r="O552" s="138"/>
    </row>
    <row r="553" spans="9:15" ht="15" customHeight="1">
      <c r="I553" s="154">
        <v>1101</v>
      </c>
      <c r="J553" s="126" t="s">
        <v>1036</v>
      </c>
      <c r="K553" s="134"/>
      <c r="L553" s="126"/>
      <c r="M553" s="178"/>
      <c r="N553" s="101"/>
      <c r="O553" s="138"/>
    </row>
    <row r="554" spans="9:15" ht="15" customHeight="1">
      <c r="I554" s="154">
        <v>1103</v>
      </c>
      <c r="J554" s="126" t="s">
        <v>1037</v>
      </c>
      <c r="K554" s="134"/>
      <c r="L554" s="126"/>
      <c r="M554" s="178"/>
      <c r="N554" s="101"/>
      <c r="O554" s="138"/>
    </row>
    <row r="555" spans="9:15" ht="15" customHeight="1">
      <c r="I555" s="154">
        <v>1105</v>
      </c>
      <c r="J555" s="126" t="s">
        <v>1038</v>
      </c>
      <c r="K555" s="134"/>
      <c r="L555" s="126"/>
      <c r="M555" s="178"/>
      <c r="N555" s="101"/>
      <c r="O555" s="138"/>
    </row>
    <row r="556" spans="9:15" ht="15" customHeight="1">
      <c r="I556" s="154">
        <v>1107</v>
      </c>
      <c r="J556" s="126" t="s">
        <v>2561</v>
      </c>
      <c r="K556" s="134"/>
      <c r="L556" s="126"/>
      <c r="M556" s="178"/>
      <c r="N556" s="101"/>
      <c r="O556" s="138"/>
    </row>
    <row r="557" spans="9:15" ht="15" customHeight="1">
      <c r="I557" s="154">
        <v>1109</v>
      </c>
      <c r="J557" s="126" t="s">
        <v>1628</v>
      </c>
      <c r="K557" s="134"/>
      <c r="L557" s="126"/>
      <c r="M557" s="178"/>
      <c r="N557" s="101"/>
      <c r="O557" s="138"/>
    </row>
    <row r="558" spans="9:15" ht="15" customHeight="1">
      <c r="I558" s="154">
        <v>1111</v>
      </c>
      <c r="J558" s="126" t="s">
        <v>1040</v>
      </c>
      <c r="K558" s="134"/>
      <c r="L558" s="126"/>
      <c r="M558" s="178"/>
      <c r="N558" s="101"/>
      <c r="O558" s="138"/>
    </row>
    <row r="559" spans="9:15" ht="15" customHeight="1">
      <c r="I559" s="154">
        <v>1113</v>
      </c>
      <c r="J559" s="126" t="s">
        <v>1041</v>
      </c>
      <c r="K559" s="134"/>
      <c r="L559" s="126"/>
      <c r="M559" s="178"/>
      <c r="N559" s="101"/>
      <c r="O559" s="138"/>
    </row>
    <row r="560" spans="9:15" ht="15" customHeight="1">
      <c r="I560" s="154">
        <v>1115</v>
      </c>
      <c r="J560" s="126" t="s">
        <v>2702</v>
      </c>
      <c r="K560" s="134"/>
      <c r="L560" s="126"/>
      <c r="M560" s="178"/>
      <c r="N560" s="101"/>
      <c r="O560" s="138"/>
    </row>
    <row r="561" spans="9:15" ht="15" customHeight="1">
      <c r="I561" s="154">
        <v>1117</v>
      </c>
      <c r="J561" s="126"/>
      <c r="K561" s="134"/>
      <c r="L561" s="126"/>
      <c r="M561" s="178"/>
      <c r="N561" s="101"/>
      <c r="O561" s="138"/>
    </row>
    <row r="562" spans="9:15" ht="15" customHeight="1">
      <c r="I562" s="154">
        <v>1119</v>
      </c>
      <c r="J562" s="126"/>
      <c r="K562" s="134"/>
      <c r="L562" s="126"/>
      <c r="M562" s="178"/>
      <c r="N562" s="101"/>
      <c r="O562" s="138"/>
    </row>
    <row r="563" spans="9:15" ht="15" customHeight="1">
      <c r="I563" s="154">
        <v>1121</v>
      </c>
      <c r="J563" s="126" t="s">
        <v>1042</v>
      </c>
      <c r="K563" s="134"/>
      <c r="L563" s="126"/>
      <c r="M563" s="178"/>
      <c r="N563" s="101"/>
      <c r="O563" s="138"/>
    </row>
    <row r="564" spans="9:15" ht="15" customHeight="1">
      <c r="I564" s="154">
        <v>1123</v>
      </c>
      <c r="J564" s="126" t="s">
        <v>1043</v>
      </c>
      <c r="K564" s="134"/>
      <c r="L564" s="126"/>
      <c r="M564" s="178"/>
      <c r="N564" s="101"/>
      <c r="O564" s="138"/>
    </row>
    <row r="565" spans="9:15" ht="15" customHeight="1">
      <c r="I565" s="154">
        <v>1125</v>
      </c>
      <c r="J565" s="126"/>
      <c r="K565" s="134"/>
      <c r="L565" s="126"/>
      <c r="M565" s="178"/>
      <c r="N565" s="101"/>
      <c r="O565" s="138"/>
    </row>
    <row r="566" spans="9:15" ht="15" customHeight="1">
      <c r="I566" s="154">
        <v>1127</v>
      </c>
      <c r="J566" s="126"/>
      <c r="K566" s="134"/>
      <c r="L566" s="126"/>
      <c r="M566" s="178"/>
      <c r="N566" s="101"/>
      <c r="O566" s="138"/>
    </row>
    <row r="567" spans="9:15" ht="15" customHeight="1">
      <c r="I567" s="154">
        <v>1129</v>
      </c>
      <c r="J567" s="126"/>
      <c r="K567" s="134"/>
      <c r="L567" s="126"/>
      <c r="M567" s="178"/>
      <c r="N567" s="101"/>
      <c r="O567" s="138"/>
    </row>
    <row r="568" spans="9:15" ht="15" customHeight="1">
      <c r="I568" s="154">
        <v>1131</v>
      </c>
      <c r="J568" s="126" t="s">
        <v>1044</v>
      </c>
      <c r="K568" s="134"/>
      <c r="L568" s="126"/>
      <c r="M568" s="178"/>
      <c r="N568" s="101"/>
      <c r="O568" s="138"/>
    </row>
    <row r="569" spans="9:15" ht="15" customHeight="1">
      <c r="I569" s="154">
        <v>1133</v>
      </c>
      <c r="J569" s="126"/>
      <c r="K569" s="134"/>
      <c r="L569" s="126"/>
      <c r="M569" s="178"/>
      <c r="N569" s="101"/>
      <c r="O569" s="138"/>
    </row>
    <row r="570" spans="9:15" ht="15" customHeight="1">
      <c r="I570" s="154">
        <v>1135</v>
      </c>
      <c r="J570" s="126"/>
      <c r="K570" s="134"/>
      <c r="L570" s="126"/>
      <c r="M570" s="178"/>
      <c r="N570" s="101"/>
      <c r="O570" s="138"/>
    </row>
    <row r="571" spans="9:15" ht="15" customHeight="1">
      <c r="I571" s="154">
        <v>1137</v>
      </c>
      <c r="J571" s="126"/>
      <c r="K571" s="134"/>
      <c r="L571" s="126"/>
      <c r="M571" s="178"/>
      <c r="N571" s="101"/>
      <c r="O571" s="138"/>
    </row>
    <row r="572" spans="9:15" ht="15" customHeight="1">
      <c r="I572" s="154">
        <v>1139</v>
      </c>
      <c r="J572" s="126"/>
      <c r="K572" s="134"/>
      <c r="L572" s="126"/>
      <c r="M572" s="178"/>
      <c r="N572" s="101"/>
      <c r="O572" s="138"/>
    </row>
    <row r="573" spans="9:15" ht="15" customHeight="1">
      <c r="I573" s="154">
        <v>1141</v>
      </c>
      <c r="J573" s="126" t="s">
        <v>1045</v>
      </c>
      <c r="K573" s="134"/>
      <c r="L573" s="126"/>
      <c r="M573" s="178"/>
      <c r="N573" s="101"/>
      <c r="O573" s="138"/>
    </row>
    <row r="574" spans="9:15" ht="15" customHeight="1">
      <c r="I574" s="154">
        <v>1143</v>
      </c>
      <c r="J574" s="126"/>
      <c r="K574" s="134"/>
      <c r="L574" s="126"/>
      <c r="M574" s="178"/>
      <c r="N574" s="101"/>
      <c r="O574" s="138"/>
    </row>
    <row r="575" spans="9:15" ht="15" customHeight="1">
      <c r="I575" s="154">
        <v>1145</v>
      </c>
      <c r="J575" s="126"/>
      <c r="K575" s="134"/>
      <c r="L575" s="126"/>
      <c r="M575" s="178"/>
      <c r="N575" s="101"/>
      <c r="O575" s="138"/>
    </row>
    <row r="576" spans="9:15" ht="15" customHeight="1">
      <c r="I576" s="154">
        <v>1147</v>
      </c>
      <c r="J576" s="126"/>
      <c r="K576" s="134"/>
      <c r="L576" s="126"/>
      <c r="M576" s="178"/>
      <c r="N576" s="101"/>
      <c r="O576" s="138"/>
    </row>
    <row r="577" spans="9:15" ht="15" customHeight="1">
      <c r="I577" s="154">
        <v>1149</v>
      </c>
      <c r="J577" s="126"/>
      <c r="K577" s="134"/>
      <c r="L577" s="126"/>
      <c r="M577" s="178"/>
      <c r="N577" s="101"/>
      <c r="O577" s="138"/>
    </row>
    <row r="578" spans="9:15" ht="15" customHeight="1">
      <c r="I578" s="154">
        <v>1151</v>
      </c>
      <c r="J578" s="126" t="s">
        <v>1046</v>
      </c>
      <c r="K578" s="134"/>
      <c r="L578" s="126"/>
      <c r="M578" s="178"/>
      <c r="N578" s="101"/>
      <c r="O578" s="138"/>
    </row>
    <row r="579" spans="9:15" ht="15" customHeight="1">
      <c r="I579" s="154">
        <v>1153</v>
      </c>
      <c r="J579" s="126"/>
      <c r="K579" s="134"/>
      <c r="L579" s="126"/>
      <c r="M579" s="178"/>
      <c r="N579" s="101"/>
      <c r="O579" s="138"/>
    </row>
    <row r="580" spans="9:15" ht="15" customHeight="1">
      <c r="I580" s="154">
        <v>1155</v>
      </c>
      <c r="J580" s="126"/>
      <c r="K580" s="134"/>
      <c r="L580" s="126"/>
      <c r="M580" s="178"/>
      <c r="N580" s="101"/>
      <c r="O580" s="138"/>
    </row>
    <row r="581" spans="9:15" ht="15" customHeight="1">
      <c r="I581" s="154">
        <v>1157</v>
      </c>
      <c r="J581" s="126"/>
      <c r="K581" s="134"/>
      <c r="L581" s="126"/>
      <c r="M581" s="178"/>
      <c r="N581" s="101"/>
      <c r="O581" s="138"/>
    </row>
    <row r="582" spans="9:15" ht="15" customHeight="1">
      <c r="I582" s="154">
        <v>1159</v>
      </c>
      <c r="J582" s="126"/>
      <c r="K582" s="134"/>
      <c r="L582" s="126"/>
      <c r="M582" s="178"/>
      <c r="N582" s="101"/>
      <c r="O582" s="138"/>
    </row>
    <row r="583" spans="9:15" ht="15" customHeight="1">
      <c r="I583" s="154">
        <v>1161</v>
      </c>
      <c r="J583" s="126" t="s">
        <v>1047</v>
      </c>
      <c r="K583" s="134"/>
      <c r="L583" s="126"/>
      <c r="M583" s="178"/>
      <c r="N583" s="101"/>
      <c r="O583" s="138"/>
    </row>
    <row r="584" spans="9:15" ht="15" customHeight="1">
      <c r="I584" s="154">
        <v>1163</v>
      </c>
      <c r="J584" s="126"/>
      <c r="K584" s="134"/>
      <c r="L584" s="126"/>
      <c r="M584" s="178"/>
      <c r="N584" s="101"/>
      <c r="O584" s="138"/>
    </row>
    <row r="585" spans="9:15" ht="15" customHeight="1">
      <c r="I585" s="154">
        <v>1165</v>
      </c>
      <c r="J585" s="126"/>
      <c r="K585" s="134"/>
      <c r="L585" s="126"/>
      <c r="M585" s="178"/>
      <c r="N585" s="101"/>
      <c r="O585" s="138"/>
    </row>
    <row r="586" spans="9:15" ht="15" customHeight="1">
      <c r="I586" s="154">
        <v>1167</v>
      </c>
      <c r="J586" s="126"/>
      <c r="K586" s="134"/>
      <c r="L586" s="126"/>
      <c r="M586" s="178"/>
      <c r="N586" s="101"/>
      <c r="O586" s="138"/>
    </row>
    <row r="587" spans="9:15" ht="15" customHeight="1">
      <c r="I587" s="154">
        <v>1169</v>
      </c>
      <c r="J587" s="126"/>
      <c r="K587" s="134"/>
      <c r="L587" s="126"/>
      <c r="M587" s="178"/>
      <c r="N587" s="101"/>
      <c r="O587" s="138"/>
    </row>
    <row r="588" spans="9:15" ht="15" customHeight="1">
      <c r="I588" s="154">
        <v>1171</v>
      </c>
      <c r="J588" s="126" t="s">
        <v>1048</v>
      </c>
      <c r="K588" s="134"/>
      <c r="L588" s="126"/>
      <c r="M588" s="178"/>
      <c r="N588" s="101"/>
      <c r="O588" s="138"/>
    </row>
    <row r="589" spans="9:15" ht="15" customHeight="1">
      <c r="I589" s="154">
        <v>1173</v>
      </c>
      <c r="J589" s="126"/>
      <c r="K589" s="134"/>
      <c r="L589" s="126"/>
      <c r="M589" s="178"/>
      <c r="N589" s="101"/>
      <c r="O589" s="138"/>
    </row>
    <row r="590" spans="9:15" ht="15" customHeight="1">
      <c r="I590" s="154">
        <v>1175</v>
      </c>
      <c r="J590" s="126"/>
      <c r="K590" s="134"/>
      <c r="L590" s="126"/>
      <c r="M590" s="178"/>
      <c r="N590" s="101"/>
      <c r="O590" s="138"/>
    </row>
    <row r="591" spans="9:15" ht="15" customHeight="1">
      <c r="I591" s="154">
        <v>1177</v>
      </c>
      <c r="J591" s="126"/>
      <c r="K591" s="134"/>
      <c r="L591" s="126"/>
      <c r="M591" s="178"/>
      <c r="N591" s="101"/>
      <c r="O591" s="138"/>
    </row>
    <row r="592" spans="9:15" ht="15" customHeight="1">
      <c r="I592" s="154">
        <v>1179</v>
      </c>
      <c r="J592" s="126"/>
      <c r="K592" s="134"/>
      <c r="L592" s="126"/>
      <c r="M592" s="178"/>
      <c r="N592" s="101"/>
      <c r="O592" s="138"/>
    </row>
    <row r="593" spans="9:15" ht="15" customHeight="1">
      <c r="I593" s="154">
        <v>1181</v>
      </c>
      <c r="J593" s="126" t="s">
        <v>1540</v>
      </c>
      <c r="K593" s="134" t="s">
        <v>1541</v>
      </c>
      <c r="L593" s="126"/>
      <c r="M593" s="178"/>
      <c r="N593" s="101"/>
      <c r="O593" s="138"/>
    </row>
    <row r="594" spans="9:15" ht="15" customHeight="1">
      <c r="I594" s="154">
        <v>1183</v>
      </c>
      <c r="J594" s="126"/>
      <c r="K594" s="134"/>
      <c r="L594" s="126"/>
      <c r="M594" s="178"/>
      <c r="N594" s="101"/>
      <c r="O594" s="138"/>
    </row>
    <row r="595" spans="9:15" ht="15" customHeight="1">
      <c r="I595" s="154">
        <v>1185</v>
      </c>
      <c r="J595" s="126"/>
      <c r="K595" s="134"/>
      <c r="L595" s="126"/>
      <c r="M595" s="178"/>
      <c r="N595" s="101"/>
      <c r="O595" s="138"/>
    </row>
    <row r="596" spans="9:15" ht="15" customHeight="1">
      <c r="I596" s="154">
        <v>1187</v>
      </c>
      <c r="J596" s="126"/>
      <c r="K596" s="134"/>
      <c r="L596" s="126"/>
      <c r="M596" s="178"/>
      <c r="N596" s="101"/>
      <c r="O596" s="138"/>
    </row>
    <row r="597" spans="9:15" ht="15" customHeight="1">
      <c r="I597" s="154">
        <v>1189</v>
      </c>
      <c r="J597" s="126"/>
      <c r="K597" s="134"/>
      <c r="L597" s="126"/>
      <c r="M597" s="178"/>
      <c r="N597" s="101"/>
      <c r="O597" s="138"/>
    </row>
    <row r="598" spans="9:15" ht="15" customHeight="1">
      <c r="I598" s="154">
        <v>1201</v>
      </c>
      <c r="J598" s="126" t="s">
        <v>2703</v>
      </c>
      <c r="K598" s="134"/>
      <c r="L598" s="126"/>
      <c r="M598" s="178"/>
      <c r="N598" s="101"/>
      <c r="O598" s="138"/>
    </row>
    <row r="599" spans="9:15" ht="15" customHeight="1">
      <c r="I599" s="154">
        <v>1203</v>
      </c>
      <c r="J599" s="126" t="s">
        <v>2704</v>
      </c>
      <c r="K599" s="134"/>
      <c r="L599" s="126"/>
      <c r="M599" s="178"/>
      <c r="N599" s="101"/>
      <c r="O599" s="138"/>
    </row>
    <row r="600" spans="9:15" ht="15" customHeight="1">
      <c r="I600" s="154">
        <v>1205</v>
      </c>
      <c r="J600" s="126" t="s">
        <v>353</v>
      </c>
      <c r="K600" s="134"/>
      <c r="L600" s="126"/>
      <c r="M600" s="178"/>
      <c r="N600" s="101"/>
      <c r="O600" s="138"/>
    </row>
    <row r="601" spans="9:15" ht="15" customHeight="1">
      <c r="I601" s="154">
        <v>1207</v>
      </c>
      <c r="J601" s="126" t="s">
        <v>1050</v>
      </c>
      <c r="K601" s="134"/>
      <c r="L601" s="126"/>
      <c r="M601" s="178"/>
      <c r="N601" s="101"/>
      <c r="O601" s="138"/>
    </row>
    <row r="602" spans="9:15" ht="15" customHeight="1">
      <c r="I602" s="154">
        <v>1209</v>
      </c>
      <c r="J602" s="126" t="s">
        <v>1093</v>
      </c>
      <c r="K602" s="134"/>
      <c r="L602" s="126"/>
      <c r="M602" s="178"/>
      <c r="N602" s="101"/>
      <c r="O602" s="138"/>
    </row>
    <row r="603" spans="9:15" ht="15" customHeight="1">
      <c r="I603" s="154">
        <v>1211</v>
      </c>
      <c r="J603" s="126" t="s">
        <v>1094</v>
      </c>
      <c r="K603" s="134"/>
      <c r="L603" s="126"/>
      <c r="M603" s="178"/>
      <c r="N603" s="101"/>
      <c r="O603" s="138"/>
    </row>
    <row r="604" spans="9:15" ht="15" customHeight="1">
      <c r="I604" s="154">
        <v>1203</v>
      </c>
      <c r="J604" s="126" t="s">
        <v>1049</v>
      </c>
      <c r="K604" s="134"/>
      <c r="L604" s="126"/>
      <c r="M604" s="178"/>
      <c r="N604" s="101"/>
      <c r="O604" s="138"/>
    </row>
    <row r="605" spans="9:15" ht="15" customHeight="1">
      <c r="I605" s="154">
        <v>1205</v>
      </c>
      <c r="J605" s="126" t="s">
        <v>353</v>
      </c>
      <c r="K605" s="134"/>
      <c r="L605" s="126"/>
      <c r="M605" s="178"/>
      <c r="N605" s="101"/>
      <c r="O605" s="138"/>
    </row>
    <row r="606" spans="9:15" ht="15" customHeight="1">
      <c r="I606" s="154">
        <v>1207</v>
      </c>
      <c r="J606" s="126" t="s">
        <v>1050</v>
      </c>
      <c r="K606" s="134"/>
      <c r="L606" s="126"/>
      <c r="M606" s="178"/>
      <c r="N606" s="101"/>
      <c r="O606" s="138"/>
    </row>
    <row r="607" spans="9:15" ht="15" customHeight="1">
      <c r="I607" s="154">
        <v>1209</v>
      </c>
      <c r="J607" s="126" t="s">
        <v>1093</v>
      </c>
      <c r="K607" s="134" t="s">
        <v>0</v>
      </c>
      <c r="L607" s="126"/>
      <c r="M607" s="178"/>
      <c r="N607" s="101"/>
      <c r="O607" s="138"/>
    </row>
    <row r="608" spans="9:15" ht="15" customHeight="1">
      <c r="I608" s="154">
        <v>1211</v>
      </c>
      <c r="J608" s="126" t="s">
        <v>1094</v>
      </c>
      <c r="K608" s="134" t="s">
        <v>1</v>
      </c>
      <c r="L608" s="126"/>
      <c r="M608" s="178"/>
      <c r="N608" s="101"/>
      <c r="O608" s="138"/>
    </row>
    <row r="609" spans="9:15" ht="15" customHeight="1">
      <c r="I609" s="154">
        <v>1213</v>
      </c>
      <c r="J609" s="126"/>
      <c r="K609" s="134"/>
      <c r="L609" s="126"/>
      <c r="M609" s="178"/>
      <c r="N609" s="101"/>
      <c r="O609" s="138"/>
    </row>
    <row r="610" spans="9:15" ht="15" customHeight="1">
      <c r="I610" s="154">
        <v>1215</v>
      </c>
      <c r="J610" s="126"/>
      <c r="K610" s="134"/>
      <c r="L610" s="126"/>
      <c r="M610" s="178"/>
      <c r="N610" s="101"/>
      <c r="O610" s="138"/>
    </row>
    <row r="611" spans="9:15" ht="15" customHeight="1">
      <c r="I611" s="154">
        <v>1217</v>
      </c>
      <c r="J611" s="126"/>
      <c r="K611" s="134"/>
      <c r="L611" s="126"/>
      <c r="M611" s="178"/>
      <c r="N611" s="101"/>
      <c r="O611" s="138"/>
    </row>
    <row r="612" spans="9:15" ht="15" customHeight="1">
      <c r="I612" s="154">
        <v>1219</v>
      </c>
      <c r="J612" s="126"/>
      <c r="K612" s="134"/>
      <c r="L612" s="126"/>
      <c r="M612" s="178"/>
      <c r="N612" s="101"/>
      <c r="O612" s="138"/>
    </row>
    <row r="613" spans="9:15" ht="15" customHeight="1">
      <c r="I613" s="154">
        <v>1221</v>
      </c>
      <c r="J613" s="126"/>
      <c r="K613" s="134"/>
      <c r="L613" s="126"/>
      <c r="M613" s="178"/>
      <c r="N613" s="101"/>
      <c r="O613" s="138"/>
    </row>
    <row r="614" spans="9:15" ht="15" customHeight="1">
      <c r="I614" s="154">
        <v>1223</v>
      </c>
      <c r="J614" s="126"/>
      <c r="K614" s="134"/>
      <c r="L614" s="126"/>
      <c r="M614" s="178"/>
      <c r="N614" s="101"/>
      <c r="O614" s="138"/>
    </row>
    <row r="615" spans="9:15" ht="15" customHeight="1">
      <c r="I615" s="154">
        <v>1225</v>
      </c>
      <c r="J615" s="126"/>
      <c r="K615" s="134"/>
      <c r="L615" s="126"/>
      <c r="M615" s="178"/>
      <c r="N615" s="101"/>
      <c r="O615" s="138"/>
    </row>
    <row r="616" spans="9:15" ht="15" customHeight="1">
      <c r="I616" s="154">
        <v>1227</v>
      </c>
      <c r="J616" s="126"/>
      <c r="K616" s="134"/>
      <c r="L616" s="126"/>
      <c r="M616" s="178"/>
      <c r="N616" s="101"/>
      <c r="O616" s="138"/>
    </row>
    <row r="617" spans="9:15" ht="15" customHeight="1">
      <c r="I617" s="154">
        <v>1229</v>
      </c>
      <c r="J617" s="126"/>
      <c r="K617" s="134"/>
      <c r="L617" s="126"/>
      <c r="M617" s="178"/>
      <c r="N617" s="101"/>
      <c r="O617" s="138"/>
    </row>
    <row r="618" spans="9:15" ht="15" customHeight="1">
      <c r="I618" s="154">
        <v>1231</v>
      </c>
      <c r="J618" s="126"/>
      <c r="K618" s="134"/>
      <c r="L618" s="126"/>
      <c r="M618" s="178"/>
      <c r="N618" s="101"/>
      <c r="O618" s="138"/>
    </row>
    <row r="619" spans="9:15" ht="15" customHeight="1">
      <c r="I619" s="154">
        <v>1233</v>
      </c>
      <c r="J619" s="126"/>
      <c r="K619" s="134"/>
      <c r="L619" s="126"/>
      <c r="M619" s="178"/>
      <c r="N619" s="101"/>
      <c r="O619" s="138"/>
    </row>
    <row r="620" spans="9:15" ht="15" customHeight="1">
      <c r="I620" s="154">
        <v>1235</v>
      </c>
      <c r="J620" s="126"/>
      <c r="K620" s="134"/>
      <c r="L620" s="126"/>
      <c r="M620" s="178"/>
      <c r="N620" s="101"/>
      <c r="O620" s="138"/>
    </row>
    <row r="621" spans="9:15" ht="15" customHeight="1">
      <c r="I621" s="154">
        <v>1237</v>
      </c>
      <c r="J621" s="126"/>
      <c r="K621" s="134"/>
      <c r="L621" s="126"/>
      <c r="M621" s="178"/>
      <c r="N621" s="101"/>
      <c r="O621" s="138"/>
    </row>
    <row r="622" spans="9:15" ht="15" customHeight="1">
      <c r="I622" s="154">
        <v>1239</v>
      </c>
      <c r="J622" s="126"/>
      <c r="K622" s="134"/>
      <c r="L622" s="126"/>
      <c r="M622" s="178"/>
      <c r="N622" s="101"/>
      <c r="O622" s="138"/>
    </row>
    <row r="623" spans="9:15" ht="15" customHeight="1">
      <c r="I623" s="154">
        <v>1241</v>
      </c>
      <c r="J623" s="126"/>
      <c r="K623" s="134"/>
      <c r="L623" s="126"/>
      <c r="M623" s="178"/>
      <c r="N623" s="101"/>
      <c r="O623" s="138"/>
    </row>
    <row r="624" spans="9:15" ht="15" customHeight="1">
      <c r="I624" s="154">
        <v>1243</v>
      </c>
      <c r="J624" s="126"/>
      <c r="K624" s="134"/>
      <c r="L624" s="126"/>
      <c r="M624" s="178"/>
      <c r="N624" s="101"/>
      <c r="O624" s="138"/>
    </row>
    <row r="625" spans="9:15" ht="15" customHeight="1">
      <c r="I625" s="154">
        <v>1245</v>
      </c>
      <c r="J625" s="126"/>
      <c r="K625" s="134"/>
      <c r="L625" s="126"/>
      <c r="M625" s="178"/>
      <c r="N625" s="101"/>
      <c r="O625" s="138"/>
    </row>
    <row r="626" spans="9:15" ht="15" customHeight="1">
      <c r="I626" s="154">
        <v>1247</v>
      </c>
      <c r="J626" s="126"/>
      <c r="K626" s="134"/>
      <c r="L626" s="126"/>
      <c r="M626" s="178"/>
      <c r="N626" s="101"/>
      <c r="O626" s="138"/>
    </row>
    <row r="627" spans="9:15" ht="15" customHeight="1">
      <c r="I627" s="154">
        <v>1249</v>
      </c>
      <c r="J627" s="126"/>
      <c r="K627" s="134"/>
      <c r="L627" s="126"/>
      <c r="M627" s="178"/>
      <c r="N627" s="101"/>
      <c r="O627" s="138"/>
    </row>
    <row r="628" spans="9:15" ht="15" customHeight="1">
      <c r="I628" s="154">
        <v>1251</v>
      </c>
      <c r="J628" s="126"/>
      <c r="K628" s="134"/>
      <c r="L628" s="126"/>
      <c r="M628" s="178"/>
      <c r="N628" s="101"/>
      <c r="O628" s="138"/>
    </row>
    <row r="629" spans="9:15" ht="15" customHeight="1">
      <c r="I629" s="154">
        <v>1253</v>
      </c>
      <c r="J629" s="126"/>
      <c r="K629" s="134"/>
      <c r="L629" s="126"/>
      <c r="M629" s="178"/>
      <c r="N629" s="101"/>
      <c r="O629" s="138"/>
    </row>
    <row r="630" spans="9:15" ht="15" customHeight="1">
      <c r="I630" s="154">
        <v>1255</v>
      </c>
      <c r="J630" s="126"/>
      <c r="K630" s="134"/>
      <c r="L630" s="126"/>
      <c r="M630" s="178"/>
      <c r="N630" s="101"/>
      <c r="O630" s="138"/>
    </row>
    <row r="631" spans="9:15" ht="15" customHeight="1">
      <c r="I631" s="154">
        <v>1257</v>
      </c>
      <c r="J631" s="126"/>
      <c r="K631" s="134"/>
      <c r="L631" s="126"/>
      <c r="M631" s="178"/>
      <c r="N631" s="101"/>
      <c r="O631" s="138"/>
    </row>
    <row r="632" spans="9:15" ht="15" customHeight="1">
      <c r="I632" s="154">
        <v>1259</v>
      </c>
      <c r="J632" s="126"/>
      <c r="K632" s="134"/>
      <c r="L632" s="126"/>
      <c r="M632" s="178"/>
      <c r="N632" s="101"/>
      <c r="O632" s="138"/>
    </row>
    <row r="633" spans="9:15" ht="15" customHeight="1">
      <c r="I633" s="154">
        <v>1261</v>
      </c>
      <c r="J633" s="126"/>
      <c r="K633" s="134"/>
      <c r="L633" s="126"/>
      <c r="M633" s="178"/>
      <c r="N633" s="101"/>
      <c r="O633" s="138"/>
    </row>
    <row r="634" spans="9:15" ht="15" customHeight="1">
      <c r="I634" s="154">
        <v>1263</v>
      </c>
      <c r="J634" s="126"/>
      <c r="K634" s="134"/>
      <c r="L634" s="126"/>
      <c r="M634" s="178"/>
      <c r="N634" s="101"/>
      <c r="O634" s="138"/>
    </row>
    <row r="635" spans="9:15" ht="15" customHeight="1">
      <c r="I635" s="154">
        <v>1265</v>
      </c>
      <c r="J635" s="126"/>
      <c r="K635" s="134"/>
      <c r="L635" s="126"/>
      <c r="M635" s="178"/>
      <c r="N635" s="101"/>
      <c r="O635" s="138"/>
    </row>
    <row r="636" spans="9:15" ht="15" customHeight="1">
      <c r="I636" s="154">
        <v>1267</v>
      </c>
      <c r="J636" s="126"/>
      <c r="K636" s="134"/>
      <c r="L636" s="126"/>
      <c r="M636" s="178"/>
      <c r="N636" s="101"/>
      <c r="O636" s="138"/>
    </row>
    <row r="637" spans="9:15" ht="15" customHeight="1">
      <c r="I637" s="154">
        <v>1269</v>
      </c>
      <c r="J637" s="126"/>
      <c r="K637" s="134"/>
      <c r="L637" s="126"/>
      <c r="M637" s="178"/>
      <c r="N637" s="101"/>
      <c r="O637" s="138"/>
    </row>
    <row r="638" spans="9:15" ht="15" customHeight="1">
      <c r="I638" s="154">
        <v>1271</v>
      </c>
      <c r="J638" s="126"/>
      <c r="K638" s="134"/>
      <c r="L638" s="126"/>
      <c r="M638" s="178"/>
      <c r="N638" s="101"/>
      <c r="O638" s="138"/>
    </row>
    <row r="639" spans="9:15" ht="15" customHeight="1">
      <c r="I639" s="154">
        <v>1273</v>
      </c>
      <c r="J639" s="126"/>
      <c r="K639" s="134"/>
      <c r="L639" s="126"/>
      <c r="M639" s="178"/>
      <c r="N639" s="101"/>
      <c r="O639" s="138"/>
    </row>
    <row r="640" spans="9:15" ht="15" customHeight="1">
      <c r="I640" s="154">
        <v>1275</v>
      </c>
      <c r="J640" s="126"/>
      <c r="K640" s="134"/>
      <c r="L640" s="126"/>
      <c r="M640" s="178"/>
      <c r="N640" s="101"/>
      <c r="O640" s="138"/>
    </row>
    <row r="641" spans="9:15" ht="15" customHeight="1">
      <c r="I641" s="154">
        <v>1277</v>
      </c>
      <c r="J641" s="126"/>
      <c r="K641" s="134"/>
      <c r="L641" s="126"/>
      <c r="M641" s="178"/>
      <c r="N641" s="101"/>
      <c r="O641" s="138"/>
    </row>
    <row r="642" spans="9:15" ht="15" customHeight="1">
      <c r="I642" s="154">
        <v>1279</v>
      </c>
      <c r="J642" s="126"/>
      <c r="K642" s="134"/>
      <c r="L642" s="126"/>
      <c r="M642" s="178"/>
      <c r="N642" s="101"/>
      <c r="O642" s="138"/>
    </row>
    <row r="643" spans="9:15" ht="15" customHeight="1">
      <c r="I643" s="154">
        <v>1281</v>
      </c>
      <c r="J643" s="126"/>
      <c r="K643" s="134"/>
      <c r="L643" s="126"/>
      <c r="M643" s="178"/>
      <c r="N643" s="101"/>
      <c r="O643" s="138"/>
    </row>
    <row r="644" spans="9:15" ht="15" customHeight="1">
      <c r="I644" s="154">
        <v>1283</v>
      </c>
      <c r="J644" s="126"/>
      <c r="K644" s="134"/>
      <c r="L644" s="126"/>
      <c r="M644" s="178"/>
      <c r="N644" s="101"/>
      <c r="O644" s="138"/>
    </row>
    <row r="645" spans="9:15" ht="15" customHeight="1">
      <c r="I645" s="154">
        <v>1285</v>
      </c>
      <c r="J645" s="126"/>
      <c r="K645" s="134"/>
      <c r="L645" s="126"/>
      <c r="M645" s="178"/>
      <c r="N645" s="101"/>
      <c r="O645" s="138"/>
    </row>
    <row r="646" spans="9:15" ht="15" customHeight="1">
      <c r="I646" s="154">
        <v>1287</v>
      </c>
      <c r="J646" s="126"/>
      <c r="K646" s="134"/>
      <c r="L646" s="126"/>
      <c r="M646" s="178"/>
      <c r="N646" s="101"/>
      <c r="O646" s="138"/>
    </row>
    <row r="647" spans="9:15" ht="15" customHeight="1">
      <c r="I647" s="154">
        <v>1289</v>
      </c>
      <c r="J647" s="126"/>
      <c r="K647" s="134"/>
      <c r="L647" s="126"/>
      <c r="M647" s="178"/>
      <c r="N647" s="101"/>
      <c r="O647" s="138"/>
    </row>
    <row r="648" spans="9:15" ht="15" customHeight="1">
      <c r="I648" s="154">
        <v>1291</v>
      </c>
      <c r="J648" s="126"/>
      <c r="K648" s="134"/>
      <c r="L648" s="126"/>
      <c r="M648" s="178"/>
      <c r="N648" s="101"/>
      <c r="O648" s="138"/>
    </row>
    <row r="649" spans="9:15" ht="15" customHeight="1">
      <c r="I649" s="154">
        <v>1293</v>
      </c>
      <c r="J649" s="126"/>
      <c r="K649" s="134"/>
      <c r="L649" s="126"/>
      <c r="M649" s="178"/>
      <c r="N649" s="101"/>
      <c r="O649" s="138"/>
    </row>
    <row r="650" spans="9:15" ht="15" customHeight="1">
      <c r="I650" s="154">
        <v>1295</v>
      </c>
      <c r="J650" s="126"/>
      <c r="K650" s="134"/>
      <c r="L650" s="126"/>
      <c r="M650" s="178"/>
      <c r="N650" s="101"/>
      <c r="O650" s="138"/>
    </row>
    <row r="651" spans="9:15" ht="15" customHeight="1">
      <c r="I651" s="154">
        <v>1297</v>
      </c>
      <c r="J651" s="126"/>
      <c r="K651" s="134"/>
      <c r="L651" s="126"/>
      <c r="M651" s="178"/>
      <c r="N651" s="101"/>
      <c r="O651" s="138"/>
    </row>
    <row r="652" spans="9:15" ht="15" customHeight="1">
      <c r="I652" s="154">
        <v>1299</v>
      </c>
      <c r="J652" s="126"/>
      <c r="K652" s="134"/>
      <c r="L652" s="126"/>
      <c r="M652" s="178"/>
      <c r="N652" s="101"/>
      <c r="O652" s="138"/>
    </row>
    <row r="653" spans="9:15" ht="15" customHeight="1">
      <c r="I653" s="154">
        <v>1301</v>
      </c>
      <c r="J653" s="126" t="s">
        <v>2439</v>
      </c>
      <c r="K653" s="134" t="s">
        <v>2449</v>
      </c>
      <c r="L653" s="126"/>
      <c r="M653" s="178"/>
      <c r="N653" s="101"/>
      <c r="O653" s="138"/>
    </row>
    <row r="654" spans="9:15" ht="15" customHeight="1">
      <c r="I654" s="154">
        <v>1303</v>
      </c>
      <c r="J654" s="126" t="s">
        <v>2440</v>
      </c>
      <c r="K654" s="134" t="s">
        <v>2450</v>
      </c>
      <c r="L654" s="126"/>
      <c r="M654" s="178"/>
      <c r="N654" s="101"/>
      <c r="O654" s="138"/>
    </row>
    <row r="655" spans="9:15" ht="15" customHeight="1">
      <c r="I655" s="154">
        <v>1305</v>
      </c>
      <c r="J655" s="126" t="s">
        <v>2443</v>
      </c>
      <c r="K655" s="134" t="s">
        <v>2451</v>
      </c>
      <c r="L655" s="126"/>
      <c r="M655" s="178"/>
      <c r="N655" s="101"/>
      <c r="O655" s="138"/>
    </row>
    <row r="656" spans="9:15" ht="15" customHeight="1">
      <c r="I656" s="154">
        <v>1307</v>
      </c>
      <c r="J656" s="126" t="s">
        <v>2441</v>
      </c>
      <c r="K656" s="134" t="s">
        <v>2447</v>
      </c>
      <c r="L656" s="126"/>
      <c r="M656" s="178"/>
      <c r="N656" s="101"/>
      <c r="O656" s="138"/>
    </row>
    <row r="657" spans="9:15" ht="15" customHeight="1">
      <c r="I657" s="154">
        <v>1309</v>
      </c>
      <c r="J657" s="126" t="s">
        <v>2442</v>
      </c>
      <c r="K657" s="134" t="s">
        <v>2448</v>
      </c>
      <c r="L657" s="126"/>
      <c r="M657" s="178"/>
      <c r="N657" s="101"/>
      <c r="O657" s="138"/>
    </row>
    <row r="658" spans="9:15" ht="15" customHeight="1">
      <c r="I658" s="154">
        <v>1311</v>
      </c>
      <c r="J658" s="126" t="s">
        <v>2444</v>
      </c>
      <c r="K658" s="134" t="s">
        <v>2444</v>
      </c>
      <c r="L658" s="126"/>
      <c r="M658" s="178"/>
      <c r="N658" s="101"/>
      <c r="O658" s="138"/>
    </row>
    <row r="659" spans="9:15" ht="15" customHeight="1">
      <c r="I659" s="154">
        <v>1313</v>
      </c>
      <c r="J659" s="126" t="s">
        <v>2445</v>
      </c>
      <c r="K659" s="134" t="s">
        <v>2446</v>
      </c>
      <c r="L659" s="126"/>
      <c r="M659" s="178"/>
      <c r="N659" s="101"/>
      <c r="O659" s="138"/>
    </row>
    <row r="660" spans="9:15" ht="15" customHeight="1">
      <c r="I660" s="154">
        <v>1315</v>
      </c>
      <c r="J660" s="126" t="s">
        <v>2538</v>
      </c>
      <c r="K660" s="134" t="s">
        <v>2538</v>
      </c>
      <c r="L660" s="126"/>
      <c r="M660" s="178"/>
      <c r="N660" s="101"/>
      <c r="O660" s="138"/>
    </row>
    <row r="661" spans="9:15" ht="15" customHeight="1">
      <c r="I661" s="154">
        <v>1317</v>
      </c>
      <c r="J661" s="126"/>
      <c r="K661" s="134"/>
      <c r="L661" s="126"/>
      <c r="M661" s="178"/>
      <c r="N661" s="101"/>
      <c r="O661" s="138"/>
    </row>
    <row r="662" spans="9:15" ht="15" customHeight="1">
      <c r="I662" s="154">
        <v>1319</v>
      </c>
      <c r="J662" s="126"/>
      <c r="K662" s="134"/>
      <c r="L662" s="126"/>
      <c r="M662" s="178"/>
      <c r="N662" s="101"/>
      <c r="O662" s="138"/>
    </row>
    <row r="663" spans="9:15" ht="15" customHeight="1">
      <c r="I663" s="154">
        <v>1321</v>
      </c>
      <c r="J663" s="126"/>
      <c r="K663" s="134"/>
      <c r="L663" s="126"/>
      <c r="M663" s="178"/>
      <c r="N663" s="101"/>
      <c r="O663" s="138"/>
    </row>
    <row r="664" spans="9:15" ht="15" customHeight="1">
      <c r="I664" s="154">
        <v>1323</v>
      </c>
      <c r="J664" s="126"/>
      <c r="K664" s="134"/>
      <c r="L664" s="126"/>
      <c r="M664" s="178"/>
      <c r="N664" s="101"/>
      <c r="O664" s="138"/>
    </row>
    <row r="665" spans="9:15" ht="15" customHeight="1">
      <c r="I665" s="154">
        <v>1325</v>
      </c>
      <c r="J665" s="126"/>
      <c r="K665" s="134"/>
      <c r="L665" s="126"/>
      <c r="M665" s="178"/>
      <c r="N665" s="101"/>
      <c r="O665" s="138"/>
    </row>
    <row r="666" spans="9:15" ht="15" customHeight="1">
      <c r="I666" s="154">
        <v>1327</v>
      </c>
      <c r="J666" s="126"/>
      <c r="K666" s="134"/>
      <c r="L666" s="126"/>
      <c r="M666" s="178"/>
      <c r="N666" s="101"/>
      <c r="O666" s="138"/>
    </row>
    <row r="667" spans="9:15" ht="15" customHeight="1">
      <c r="I667" s="154">
        <v>1329</v>
      </c>
      <c r="J667" s="126"/>
      <c r="K667" s="134"/>
      <c r="L667" s="126"/>
      <c r="M667" s="178"/>
      <c r="N667" s="101"/>
      <c r="O667" s="138"/>
    </row>
    <row r="668" spans="9:15" ht="15" customHeight="1">
      <c r="I668" s="154">
        <v>1331</v>
      </c>
      <c r="J668" s="126"/>
      <c r="K668" s="134"/>
      <c r="L668" s="126"/>
      <c r="M668" s="178"/>
      <c r="N668" s="101"/>
      <c r="O668" s="138"/>
    </row>
    <row r="669" spans="9:15" ht="15" customHeight="1">
      <c r="I669" s="154">
        <v>1333</v>
      </c>
      <c r="J669" s="126"/>
      <c r="K669" s="134"/>
      <c r="L669" s="126"/>
      <c r="M669" s="178"/>
      <c r="N669" s="101"/>
      <c r="O669" s="138"/>
    </row>
    <row r="670" spans="9:15" ht="15" customHeight="1">
      <c r="I670" s="154">
        <v>1335</v>
      </c>
      <c r="J670" s="126"/>
      <c r="K670" s="134"/>
      <c r="L670" s="126"/>
      <c r="M670" s="178"/>
      <c r="N670" s="101"/>
      <c r="O670" s="138"/>
    </row>
    <row r="671" spans="9:15" ht="15" customHeight="1">
      <c r="I671" s="154">
        <v>1337</v>
      </c>
      <c r="J671" s="126"/>
      <c r="K671" s="134"/>
      <c r="L671" s="126"/>
      <c r="M671" s="178"/>
      <c r="N671" s="101"/>
      <c r="O671" s="138"/>
    </row>
    <row r="672" spans="9:15" ht="15" customHeight="1">
      <c r="I672" s="154">
        <v>1339</v>
      </c>
      <c r="J672" s="126"/>
      <c r="K672" s="134"/>
      <c r="L672" s="126"/>
      <c r="M672" s="178"/>
      <c r="N672" s="101"/>
      <c r="O672" s="138"/>
    </row>
    <row r="673" spans="9:15" ht="15" customHeight="1">
      <c r="I673" s="154">
        <v>1341</v>
      </c>
      <c r="J673" s="126"/>
      <c r="K673" s="134"/>
      <c r="L673" s="126"/>
      <c r="M673" s="178"/>
      <c r="N673" s="101"/>
      <c r="O673" s="138"/>
    </row>
    <row r="674" spans="9:15" ht="15" customHeight="1">
      <c r="I674" s="154">
        <v>1343</v>
      </c>
      <c r="J674" s="126"/>
      <c r="K674" s="134"/>
      <c r="L674" s="126"/>
      <c r="M674" s="178"/>
      <c r="N674" s="101"/>
      <c r="O674" s="138"/>
    </row>
    <row r="675" spans="9:15" ht="15" customHeight="1">
      <c r="I675" s="154">
        <v>1345</v>
      </c>
      <c r="J675" s="126"/>
      <c r="K675" s="134"/>
      <c r="L675" s="126"/>
      <c r="M675" s="178"/>
      <c r="N675" s="101"/>
      <c r="O675" s="138"/>
    </row>
    <row r="676" spans="9:15" ht="15" customHeight="1">
      <c r="I676" s="154">
        <v>1347</v>
      </c>
      <c r="J676" s="126"/>
      <c r="K676" s="134"/>
      <c r="L676" s="126"/>
      <c r="M676" s="178"/>
      <c r="N676" s="101"/>
      <c r="O676" s="138"/>
    </row>
    <row r="677" spans="9:15" ht="15" customHeight="1">
      <c r="I677" s="154">
        <v>1349</v>
      </c>
      <c r="J677" s="126"/>
      <c r="K677" s="134"/>
      <c r="L677" s="126"/>
      <c r="M677" s="178"/>
      <c r="N677" s="101"/>
      <c r="O677" s="138"/>
    </row>
    <row r="678" spans="9:15" ht="15" customHeight="1">
      <c r="I678" s="154">
        <v>1351</v>
      </c>
      <c r="J678" s="126"/>
      <c r="K678" s="134"/>
      <c r="L678" s="126"/>
      <c r="M678" s="178"/>
      <c r="N678" s="101"/>
      <c r="O678" s="138"/>
    </row>
    <row r="679" spans="9:15" ht="15" customHeight="1">
      <c r="I679" s="154">
        <v>1353</v>
      </c>
      <c r="J679" s="126"/>
      <c r="K679" s="134"/>
      <c r="L679" s="126"/>
      <c r="M679" s="178"/>
      <c r="N679" s="101"/>
      <c r="O679" s="138"/>
    </row>
    <row r="680" spans="9:15" ht="15" customHeight="1">
      <c r="I680" s="154">
        <v>1355</v>
      </c>
      <c r="J680" s="126"/>
      <c r="K680" s="134"/>
      <c r="L680" s="126"/>
      <c r="M680" s="178"/>
      <c r="N680" s="101"/>
      <c r="O680" s="138"/>
    </row>
    <row r="681" spans="9:15" ht="15" customHeight="1">
      <c r="I681" s="154">
        <v>1357</v>
      </c>
      <c r="J681" s="126"/>
      <c r="K681" s="134"/>
      <c r="L681" s="126"/>
      <c r="M681" s="178"/>
      <c r="N681" s="101"/>
      <c r="O681" s="138"/>
    </row>
    <row r="682" spans="9:15" ht="15" customHeight="1">
      <c r="I682" s="154">
        <v>1359</v>
      </c>
      <c r="J682" s="126"/>
      <c r="K682" s="134"/>
      <c r="L682" s="126"/>
      <c r="M682" s="178"/>
      <c r="N682" s="101"/>
      <c r="O682" s="138"/>
    </row>
    <row r="683" spans="9:15" ht="15" customHeight="1">
      <c r="I683" s="154">
        <v>1361</v>
      </c>
      <c r="J683" s="126"/>
      <c r="K683" s="134"/>
      <c r="L683" s="126"/>
      <c r="M683" s="178"/>
      <c r="N683" s="101"/>
      <c r="O683" s="138"/>
    </row>
    <row r="684" spans="9:15" ht="15" customHeight="1">
      <c r="I684" s="154">
        <v>1363</v>
      </c>
      <c r="J684" s="126"/>
      <c r="K684" s="134"/>
      <c r="L684" s="126"/>
      <c r="M684" s="178"/>
      <c r="N684" s="101"/>
      <c r="O684" s="138"/>
    </row>
    <row r="685" spans="9:15" ht="15" customHeight="1">
      <c r="I685" s="154">
        <v>1365</v>
      </c>
      <c r="J685" s="126"/>
      <c r="K685" s="134"/>
      <c r="L685" s="126"/>
      <c r="M685" s="178"/>
      <c r="N685" s="101"/>
      <c r="O685" s="138"/>
    </row>
    <row r="686" spans="9:15" ht="15" customHeight="1">
      <c r="I686" s="154">
        <v>1367</v>
      </c>
      <c r="J686" s="126"/>
      <c r="K686" s="134"/>
      <c r="L686" s="126"/>
      <c r="M686" s="178"/>
      <c r="N686" s="101"/>
      <c r="O686" s="138"/>
    </row>
    <row r="687" spans="9:15" ht="15" customHeight="1">
      <c r="I687" s="154">
        <v>1369</v>
      </c>
      <c r="J687" s="126"/>
      <c r="K687" s="134"/>
      <c r="L687" s="126"/>
      <c r="M687" s="178"/>
      <c r="N687" s="101"/>
      <c r="O687" s="138"/>
    </row>
    <row r="688" spans="9:15" ht="15" customHeight="1">
      <c r="I688" s="154">
        <v>1371</v>
      </c>
      <c r="J688" s="126"/>
      <c r="K688" s="134"/>
      <c r="L688" s="126"/>
      <c r="M688" s="178"/>
      <c r="N688" s="101"/>
      <c r="O688" s="138"/>
    </row>
    <row r="689" spans="9:15" ht="15" customHeight="1">
      <c r="I689" s="154">
        <v>1373</v>
      </c>
      <c r="J689" s="126"/>
      <c r="K689" s="134"/>
      <c r="L689" s="126"/>
      <c r="M689" s="178"/>
      <c r="N689" s="101"/>
      <c r="O689" s="138"/>
    </row>
    <row r="690" spans="9:15" ht="15" customHeight="1">
      <c r="I690" s="154">
        <v>1375</v>
      </c>
      <c r="J690" s="126"/>
      <c r="K690" s="134"/>
      <c r="L690" s="126"/>
      <c r="M690" s="178"/>
      <c r="N690" s="101"/>
      <c r="O690" s="138"/>
    </row>
    <row r="691" spans="9:15" ht="15" customHeight="1">
      <c r="I691" s="154">
        <v>1377</v>
      </c>
      <c r="J691" s="126"/>
      <c r="K691" s="134"/>
      <c r="L691" s="126"/>
      <c r="M691" s="178"/>
      <c r="N691" s="101"/>
      <c r="O691" s="138"/>
    </row>
    <row r="692" spans="9:15" ht="15" customHeight="1">
      <c r="I692" s="154">
        <v>1379</v>
      </c>
      <c r="J692" s="126"/>
      <c r="K692" s="134"/>
      <c r="L692" s="126"/>
      <c r="M692" s="178"/>
      <c r="N692" s="101"/>
      <c r="O692" s="138"/>
    </row>
    <row r="693" spans="9:15" ht="15" customHeight="1">
      <c r="I693" s="154">
        <v>1381</v>
      </c>
      <c r="J693" s="126"/>
      <c r="K693" s="134"/>
      <c r="L693" s="126"/>
      <c r="M693" s="178"/>
      <c r="N693" s="101"/>
      <c r="O693" s="138"/>
    </row>
    <row r="694" spans="9:15" ht="15" customHeight="1">
      <c r="I694" s="154">
        <v>1383</v>
      </c>
      <c r="J694" s="126"/>
      <c r="K694" s="134"/>
      <c r="L694" s="126"/>
      <c r="M694" s="178"/>
      <c r="N694" s="101"/>
      <c r="O694" s="138"/>
    </row>
    <row r="695" spans="9:15" ht="15" customHeight="1">
      <c r="I695" s="154">
        <v>1385</v>
      </c>
      <c r="J695" s="126"/>
      <c r="K695" s="134"/>
      <c r="L695" s="126"/>
      <c r="M695" s="178"/>
      <c r="N695" s="101"/>
      <c r="O695" s="138"/>
    </row>
    <row r="696" spans="9:15" ht="15" customHeight="1">
      <c r="I696" s="154">
        <v>1387</v>
      </c>
      <c r="J696" s="126"/>
      <c r="K696" s="134"/>
      <c r="L696" s="126"/>
      <c r="M696" s="178"/>
      <c r="N696" s="101"/>
      <c r="O696" s="138"/>
    </row>
    <row r="697" spans="9:15" ht="15" customHeight="1">
      <c r="I697" s="154">
        <v>1389</v>
      </c>
      <c r="J697" s="126"/>
      <c r="K697" s="134"/>
      <c r="L697" s="126"/>
      <c r="M697" s="178"/>
      <c r="N697" s="101"/>
      <c r="O697" s="138"/>
    </row>
    <row r="698" spans="9:15" ht="15" customHeight="1">
      <c r="I698" s="154">
        <v>1391</v>
      </c>
      <c r="J698" s="126"/>
      <c r="K698" s="134"/>
      <c r="L698" s="126"/>
      <c r="M698" s="178"/>
      <c r="N698" s="101"/>
      <c r="O698" s="138"/>
    </row>
    <row r="699" spans="9:15" ht="15" customHeight="1">
      <c r="I699" s="154">
        <v>1393</v>
      </c>
      <c r="J699" s="126"/>
      <c r="K699" s="134"/>
      <c r="L699" s="126"/>
      <c r="M699" s="178"/>
      <c r="N699" s="101"/>
      <c r="O699" s="138"/>
    </row>
    <row r="700" spans="9:15" ht="15" customHeight="1">
      <c r="I700" s="154">
        <v>1395</v>
      </c>
      <c r="J700" s="126"/>
      <c r="K700" s="134"/>
      <c r="L700" s="126"/>
      <c r="M700" s="178"/>
      <c r="N700" s="101"/>
      <c r="O700" s="138"/>
    </row>
    <row r="701" spans="9:15" ht="15" customHeight="1">
      <c r="I701" s="154">
        <v>1397</v>
      </c>
      <c r="J701" s="126"/>
      <c r="K701" s="134"/>
      <c r="L701" s="126"/>
      <c r="M701" s="178"/>
      <c r="N701" s="101"/>
      <c r="O701" s="138"/>
    </row>
    <row r="702" spans="9:15" ht="15" customHeight="1" thickBot="1">
      <c r="I702" s="155">
        <v>1399</v>
      </c>
      <c r="J702" s="140"/>
      <c r="K702" s="141"/>
      <c r="L702" s="140"/>
      <c r="M702" s="179"/>
      <c r="N702" s="143"/>
      <c r="O702" s="142"/>
    </row>
  </sheetData>
  <mergeCells count="7">
    <mergeCell ref="B19:G19"/>
    <mergeCell ref="B18:G18"/>
    <mergeCell ref="B17:G17"/>
    <mergeCell ref="B6:B7"/>
    <mergeCell ref="B10:B11"/>
    <mergeCell ref="B15:G15"/>
    <mergeCell ref="B16:G16"/>
  </mergeCells>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0000"/>
  </sheetPr>
  <dimension ref="A1:O31"/>
  <sheetViews>
    <sheetView zoomScale="85" zoomScaleNormal="85" workbookViewId="0">
      <selection activeCell="B7" sqref="B7"/>
    </sheetView>
  </sheetViews>
  <sheetFormatPr defaultColWidth="8.88671875" defaultRowHeight="13.2"/>
  <cols>
    <col min="1" max="1" width="4.44140625" style="185" customWidth="1"/>
    <col min="2" max="2" width="13.6640625" style="185" customWidth="1"/>
    <col min="3" max="4" width="4.44140625" style="185" customWidth="1"/>
    <col min="5" max="7" width="9.109375" style="185" customWidth="1"/>
    <col min="8" max="8" width="14.44140625" style="185" customWidth="1"/>
    <col min="9" max="9" width="12.88671875" style="185" customWidth="1"/>
    <col min="10" max="10" width="13.6640625" style="185" customWidth="1"/>
    <col min="11" max="16384" width="8.88671875" style="185"/>
  </cols>
  <sheetData>
    <row r="1" spans="1:15" ht="30" customHeight="1">
      <c r="A1" s="620" t="s">
        <v>1090</v>
      </c>
      <c r="B1" s="620"/>
      <c r="C1" s="620"/>
      <c r="D1" s="620"/>
      <c r="E1" s="620"/>
      <c r="F1" s="620"/>
      <c r="G1" s="620"/>
      <c r="H1" s="620"/>
      <c r="I1" s="620"/>
      <c r="J1" s="620"/>
    </row>
    <row r="3" spans="1:15" ht="20.100000000000001" customHeight="1">
      <c r="B3" s="191" t="s">
        <v>369</v>
      </c>
      <c r="C3" s="567" t="str">
        <f>名簿!$M$5</f>
        <v/>
      </c>
      <c r="D3" s="567"/>
      <c r="E3" s="567"/>
      <c r="F3" s="567"/>
      <c r="H3" s="191" t="s">
        <v>2161</v>
      </c>
      <c r="I3" s="621"/>
      <c r="J3" s="621"/>
    </row>
    <row r="5" spans="1:15" ht="13.8" thickBot="1">
      <c r="A5" s="265" t="s">
        <v>2159</v>
      </c>
      <c r="M5" s="211" t="s">
        <v>2641</v>
      </c>
    </row>
    <row r="6" spans="1:15" ht="24.9" customHeight="1" thickBot="1">
      <c r="A6" s="266" t="s">
        <v>2156</v>
      </c>
      <c r="B6" s="266" t="s">
        <v>1085</v>
      </c>
      <c r="C6" s="266" t="s">
        <v>354</v>
      </c>
      <c r="D6" s="266" t="s">
        <v>355</v>
      </c>
      <c r="E6" s="266" t="s">
        <v>1079</v>
      </c>
      <c r="F6" s="266" t="s">
        <v>1086</v>
      </c>
      <c r="G6" s="266" t="s">
        <v>1087</v>
      </c>
      <c r="H6" s="267" t="s">
        <v>2157</v>
      </c>
      <c r="I6" s="267" t="s">
        <v>1088</v>
      </c>
      <c r="J6" s="267" t="s">
        <v>1089</v>
      </c>
      <c r="L6" s="273" t="s">
        <v>489</v>
      </c>
      <c r="M6" s="268" t="s">
        <v>2179</v>
      </c>
      <c r="N6" s="270" t="s">
        <v>354</v>
      </c>
      <c r="O6" s="269" t="s">
        <v>355</v>
      </c>
    </row>
    <row r="7" spans="1:15" ht="24.9" customHeight="1">
      <c r="A7" s="191">
        <v>1</v>
      </c>
      <c r="B7" s="280"/>
      <c r="C7" s="280"/>
      <c r="D7" s="280"/>
      <c r="E7" s="191" t="str">
        <f>名簿!$H$3</f>
        <v/>
      </c>
      <c r="F7" s="280"/>
      <c r="G7" s="244"/>
      <c r="H7" s="280"/>
      <c r="I7" s="280"/>
      <c r="J7" s="280"/>
      <c r="L7" s="274" t="s">
        <v>2180</v>
      </c>
      <c r="M7" s="231" t="str">
        <f>$M$5&amp;" 県中選"</f>
        <v>R3 県中選</v>
      </c>
      <c r="N7" s="271">
        <v>1</v>
      </c>
      <c r="O7" s="207" t="s">
        <v>409</v>
      </c>
    </row>
    <row r="8" spans="1:15" ht="24.9" customHeight="1" thickBot="1">
      <c r="A8" s="191">
        <v>2</v>
      </c>
      <c r="B8" s="280"/>
      <c r="C8" s="280"/>
      <c r="D8" s="280"/>
      <c r="E8" s="191" t="str">
        <f>名簿!$H$3</f>
        <v/>
      </c>
      <c r="F8" s="280"/>
      <c r="G8" s="244"/>
      <c r="H8" s="280"/>
      <c r="I8" s="280"/>
      <c r="J8" s="280"/>
      <c r="L8" s="275" t="s">
        <v>2181</v>
      </c>
      <c r="M8" s="232" t="str">
        <f>$M$5&amp;" 県選抜"</f>
        <v>R3 県選抜</v>
      </c>
      <c r="N8" s="272">
        <v>2</v>
      </c>
      <c r="O8" s="277" t="s">
        <v>2162</v>
      </c>
    </row>
    <row r="9" spans="1:15" ht="24.9" customHeight="1" thickBot="1">
      <c r="A9" s="191">
        <v>3</v>
      </c>
      <c r="B9" s="280"/>
      <c r="C9" s="280"/>
      <c r="D9" s="280"/>
      <c r="E9" s="191" t="str">
        <f>名簿!$H$3</f>
        <v/>
      </c>
      <c r="F9" s="280"/>
      <c r="G9" s="244"/>
      <c r="H9" s="280"/>
      <c r="I9" s="280"/>
      <c r="J9" s="280"/>
      <c r="L9" s="275" t="s">
        <v>2182</v>
      </c>
      <c r="M9" s="232" t="str">
        <f>$M$5&amp;" 県通信"</f>
        <v>R3 県通信</v>
      </c>
      <c r="N9" s="276">
        <v>3</v>
      </c>
      <c r="O9" s="278"/>
    </row>
    <row r="10" spans="1:15" ht="24.9" customHeight="1">
      <c r="A10" s="191">
        <v>4</v>
      </c>
      <c r="B10" s="280"/>
      <c r="C10" s="280"/>
      <c r="D10" s="280"/>
      <c r="E10" s="191" t="str">
        <f>名簿!$H$3</f>
        <v/>
      </c>
      <c r="F10" s="280"/>
      <c r="G10" s="244"/>
      <c r="H10" s="280"/>
      <c r="I10" s="280"/>
      <c r="J10" s="280"/>
      <c r="L10" s="275" t="s">
        <v>2169</v>
      </c>
      <c r="M10" s="232" t="str">
        <f>$M$5&amp;" U-16選考会"</f>
        <v>R3 U-16選考会</v>
      </c>
    </row>
    <row r="11" spans="1:15" ht="24.9" customHeight="1">
      <c r="A11" s="191">
        <v>5</v>
      </c>
      <c r="B11" s="280"/>
      <c r="C11" s="280"/>
      <c r="D11" s="280"/>
      <c r="E11" s="191" t="str">
        <f>名簿!$H$3</f>
        <v/>
      </c>
      <c r="F11" s="280"/>
      <c r="G11" s="244"/>
      <c r="H11" s="280"/>
      <c r="I11" s="280"/>
      <c r="J11" s="280"/>
      <c r="L11" s="275" t="s">
        <v>2171</v>
      </c>
      <c r="M11" s="232" t="str">
        <f>$M$5&amp;" 県総体"</f>
        <v>R3 県総体</v>
      </c>
    </row>
    <row r="12" spans="1:15" ht="24.9" customHeight="1">
      <c r="A12" s="191">
        <v>6</v>
      </c>
      <c r="B12" s="280"/>
      <c r="C12" s="280"/>
      <c r="D12" s="280"/>
      <c r="E12" s="191" t="str">
        <f>名簿!$H$3</f>
        <v/>
      </c>
      <c r="F12" s="280"/>
      <c r="G12" s="244"/>
      <c r="H12" s="280"/>
      <c r="I12" s="280"/>
      <c r="J12" s="280"/>
      <c r="L12" s="275" t="s">
        <v>2238</v>
      </c>
      <c r="M12" s="232" t="str">
        <f>$M$5&amp;" 地区通信"</f>
        <v>R3 地区通信</v>
      </c>
    </row>
    <row r="13" spans="1:15" ht="24.9" customHeight="1" thickBot="1">
      <c r="A13" s="191">
        <v>7</v>
      </c>
      <c r="B13" s="280"/>
      <c r="C13" s="280"/>
      <c r="D13" s="280"/>
      <c r="E13" s="191" t="str">
        <f>名簿!$H$3</f>
        <v/>
      </c>
      <c r="F13" s="280"/>
      <c r="G13" s="244"/>
      <c r="H13" s="280"/>
      <c r="I13" s="280"/>
      <c r="J13" s="280"/>
      <c r="L13" s="275" t="s">
        <v>2173</v>
      </c>
      <c r="M13" s="292" t="str">
        <f>$M$5&amp;" 地区総体"</f>
        <v>R3 地区総体</v>
      </c>
    </row>
    <row r="14" spans="1:15" ht="24.9" customHeight="1" thickTop="1" thickBot="1">
      <c r="A14" s="191">
        <v>8</v>
      </c>
      <c r="B14" s="280"/>
      <c r="C14" s="280"/>
      <c r="D14" s="280"/>
      <c r="E14" s="191" t="str">
        <f>名簿!$H$3</f>
        <v/>
      </c>
      <c r="F14" s="280"/>
      <c r="G14" s="244"/>
      <c r="H14" s="280"/>
      <c r="I14" s="280"/>
      <c r="J14" s="280"/>
      <c r="L14" s="232" t="s">
        <v>2183</v>
      </c>
      <c r="M14" s="314" t="str">
        <f>$M$15&amp;" 県中選"</f>
        <v>R4 県中選</v>
      </c>
    </row>
    <row r="15" spans="1:15" ht="24.9" customHeight="1">
      <c r="A15" s="191">
        <v>9</v>
      </c>
      <c r="B15" s="280"/>
      <c r="C15" s="280"/>
      <c r="D15" s="280"/>
      <c r="E15" s="191" t="str">
        <f>名簿!$H$3</f>
        <v/>
      </c>
      <c r="F15" s="280"/>
      <c r="G15" s="244"/>
      <c r="H15" s="280"/>
      <c r="I15" s="280"/>
      <c r="J15" s="280"/>
      <c r="L15" s="232" t="s">
        <v>2175</v>
      </c>
      <c r="M15" s="260" t="s">
        <v>2640</v>
      </c>
    </row>
    <row r="16" spans="1:15" ht="24.9" customHeight="1">
      <c r="A16" s="191">
        <v>10</v>
      </c>
      <c r="B16" s="280"/>
      <c r="C16" s="280"/>
      <c r="D16" s="280"/>
      <c r="E16" s="191" t="str">
        <f>名簿!$H$3</f>
        <v/>
      </c>
      <c r="F16" s="280"/>
      <c r="G16" s="244"/>
      <c r="H16" s="280"/>
      <c r="I16" s="280"/>
      <c r="J16" s="280"/>
      <c r="L16" s="232" t="s">
        <v>2177</v>
      </c>
      <c r="M16" s="211"/>
    </row>
    <row r="17" spans="1:13" ht="24.9" customHeight="1">
      <c r="A17" s="191">
        <v>11</v>
      </c>
      <c r="B17" s="280"/>
      <c r="C17" s="280"/>
      <c r="D17" s="280"/>
      <c r="E17" s="191" t="str">
        <f>名簿!$H$3</f>
        <v/>
      </c>
      <c r="F17" s="280"/>
      <c r="G17" s="244"/>
      <c r="H17" s="280"/>
      <c r="I17" s="280"/>
      <c r="J17" s="280"/>
      <c r="L17" s="232" t="s">
        <v>2167</v>
      </c>
      <c r="M17" s="211"/>
    </row>
    <row r="18" spans="1:13" ht="24.9" customHeight="1">
      <c r="A18" s="191">
        <v>12</v>
      </c>
      <c r="B18" s="280"/>
      <c r="C18" s="280"/>
      <c r="D18" s="280"/>
      <c r="E18" s="191" t="str">
        <f>名簿!$H$3</f>
        <v/>
      </c>
      <c r="F18" s="280"/>
      <c r="G18" s="244"/>
      <c r="H18" s="280"/>
      <c r="I18" s="280"/>
      <c r="J18" s="280"/>
      <c r="L18" s="232" t="s">
        <v>490</v>
      </c>
      <c r="M18" s="211"/>
    </row>
    <row r="19" spans="1:13" ht="24.9" customHeight="1">
      <c r="A19" s="191">
        <v>13</v>
      </c>
      <c r="B19" s="280"/>
      <c r="C19" s="280"/>
      <c r="D19" s="280"/>
      <c r="E19" s="191" t="str">
        <f>名簿!$H$3</f>
        <v/>
      </c>
      <c r="F19" s="280"/>
      <c r="G19" s="244"/>
      <c r="H19" s="280"/>
      <c r="I19" s="280"/>
      <c r="J19" s="280"/>
      <c r="L19" s="232" t="s">
        <v>494</v>
      </c>
    </row>
    <row r="20" spans="1:13" ht="24.9" customHeight="1">
      <c r="A20" s="191">
        <v>14</v>
      </c>
      <c r="B20" s="280"/>
      <c r="C20" s="280"/>
      <c r="D20" s="280"/>
      <c r="E20" s="191" t="str">
        <f>名簿!$H$3</f>
        <v/>
      </c>
      <c r="F20" s="280"/>
      <c r="G20" s="244"/>
      <c r="H20" s="280"/>
      <c r="I20" s="280"/>
      <c r="J20" s="280"/>
      <c r="L20" s="232" t="s">
        <v>383</v>
      </c>
    </row>
    <row r="21" spans="1:13" ht="24.9" customHeight="1">
      <c r="A21" s="191">
        <v>15</v>
      </c>
      <c r="B21" s="280"/>
      <c r="C21" s="280"/>
      <c r="D21" s="280"/>
      <c r="E21" s="191" t="str">
        <f>名簿!$H$3</f>
        <v/>
      </c>
      <c r="F21" s="280"/>
      <c r="G21" s="244"/>
      <c r="H21" s="280"/>
      <c r="I21" s="280"/>
      <c r="J21" s="280"/>
      <c r="L21" s="232" t="s">
        <v>491</v>
      </c>
    </row>
    <row r="22" spans="1:13" ht="24.9" customHeight="1">
      <c r="A22" s="191">
        <v>16</v>
      </c>
      <c r="B22" s="280"/>
      <c r="C22" s="280"/>
      <c r="D22" s="280"/>
      <c r="E22" s="191" t="str">
        <f>名簿!$H$3</f>
        <v/>
      </c>
      <c r="F22" s="280"/>
      <c r="G22" s="244"/>
      <c r="H22" s="280"/>
      <c r="I22" s="280"/>
      <c r="J22" s="280"/>
      <c r="L22" s="232" t="s">
        <v>492</v>
      </c>
    </row>
    <row r="23" spans="1:13" ht="24.9" customHeight="1" thickBot="1">
      <c r="A23" s="191">
        <v>17</v>
      </c>
      <c r="B23" s="280"/>
      <c r="C23" s="280"/>
      <c r="D23" s="280"/>
      <c r="E23" s="191" t="str">
        <f>名簿!$H$3</f>
        <v/>
      </c>
      <c r="F23" s="280"/>
      <c r="G23" s="244"/>
      <c r="H23" s="280"/>
      <c r="I23" s="280"/>
      <c r="J23" s="280"/>
      <c r="L23" s="291" t="s">
        <v>852</v>
      </c>
    </row>
    <row r="24" spans="1:13" ht="24.9" customHeight="1">
      <c r="A24" s="191">
        <v>18</v>
      </c>
      <c r="B24" s="280"/>
      <c r="C24" s="280"/>
      <c r="D24" s="280"/>
      <c r="E24" s="191" t="str">
        <f>名簿!$H$3</f>
        <v/>
      </c>
      <c r="F24" s="280"/>
      <c r="G24" s="244"/>
      <c r="H24" s="280"/>
      <c r="I24" s="280"/>
      <c r="J24" s="280"/>
      <c r="L24" s="313"/>
    </row>
    <row r="25" spans="1:13" ht="24.6" customHeight="1">
      <c r="A25" s="191">
        <v>19</v>
      </c>
      <c r="B25" s="280"/>
      <c r="C25" s="280"/>
      <c r="D25" s="280"/>
      <c r="E25" s="191" t="str">
        <f>名簿!$H$3</f>
        <v/>
      </c>
      <c r="F25" s="280"/>
      <c r="G25" s="244"/>
      <c r="H25" s="280"/>
      <c r="I25" s="280"/>
      <c r="J25" s="280"/>
    </row>
    <row r="26" spans="1:13" ht="24.9" customHeight="1">
      <c r="A26" s="191">
        <v>20</v>
      </c>
      <c r="B26" s="280"/>
      <c r="C26" s="280"/>
      <c r="D26" s="280"/>
      <c r="E26" s="191" t="str">
        <f>名簿!$H$3</f>
        <v/>
      </c>
      <c r="F26" s="280"/>
      <c r="G26" s="244"/>
      <c r="H26" s="280"/>
      <c r="I26" s="280"/>
      <c r="J26" s="280"/>
    </row>
    <row r="27" spans="1:13" ht="24.9" customHeight="1">
      <c r="A27" s="191">
        <v>21</v>
      </c>
      <c r="B27" s="280"/>
      <c r="C27" s="280"/>
      <c r="D27" s="280"/>
      <c r="E27" s="191" t="str">
        <f>名簿!$H$3</f>
        <v/>
      </c>
      <c r="F27" s="280"/>
      <c r="G27" s="244"/>
      <c r="H27" s="280"/>
      <c r="I27" s="280"/>
      <c r="J27" s="280"/>
    </row>
    <row r="28" spans="1:13" ht="24.9" customHeight="1">
      <c r="A28" s="191">
        <v>22</v>
      </c>
      <c r="B28" s="280"/>
      <c r="C28" s="280"/>
      <c r="D28" s="280"/>
      <c r="E28" s="191" t="str">
        <f>名簿!$H$3</f>
        <v/>
      </c>
      <c r="F28" s="280"/>
      <c r="G28" s="244"/>
      <c r="H28" s="280"/>
      <c r="I28" s="280"/>
      <c r="J28" s="280"/>
    </row>
    <row r="29" spans="1:13" ht="24.9" customHeight="1">
      <c r="A29" s="191">
        <v>23</v>
      </c>
      <c r="B29" s="280"/>
      <c r="C29" s="280"/>
      <c r="D29" s="280"/>
      <c r="E29" s="191" t="str">
        <f>名簿!$H$3</f>
        <v/>
      </c>
      <c r="F29" s="280"/>
      <c r="G29" s="244"/>
      <c r="H29" s="280"/>
      <c r="I29" s="280"/>
      <c r="J29" s="280"/>
    </row>
    <row r="30" spans="1:13" ht="24.9" customHeight="1">
      <c r="A30" s="191">
        <v>24</v>
      </c>
      <c r="B30" s="280"/>
      <c r="C30" s="280"/>
      <c r="D30" s="280"/>
      <c r="E30" s="191" t="str">
        <f>名簿!$H$3</f>
        <v/>
      </c>
      <c r="F30" s="280"/>
      <c r="G30" s="244"/>
      <c r="H30" s="280"/>
      <c r="I30" s="280"/>
      <c r="J30" s="280"/>
    </row>
    <row r="31" spans="1:13" ht="24.9" customHeight="1">
      <c r="A31" s="191">
        <v>25</v>
      </c>
      <c r="B31" s="280"/>
      <c r="C31" s="280"/>
      <c r="D31" s="280"/>
      <c r="E31" s="191" t="str">
        <f>名簿!$H$3</f>
        <v/>
      </c>
      <c r="F31" s="280"/>
      <c r="G31" s="244"/>
      <c r="H31" s="280"/>
      <c r="I31" s="280"/>
      <c r="J31" s="280"/>
    </row>
  </sheetData>
  <mergeCells count="3">
    <mergeCell ref="A1:J1"/>
    <mergeCell ref="C3:F3"/>
    <mergeCell ref="I3:J3"/>
  </mergeCells>
  <phoneticPr fontId="2"/>
  <dataValidations count="4">
    <dataValidation type="list" allowBlank="1" showInputMessage="1" showErrorMessage="1" sqref="I7:I31 F7:F31" xr:uid="{00000000-0002-0000-0900-000000000000}">
      <formula1>$L$7:$L$23</formula1>
    </dataValidation>
    <dataValidation type="list" errorStyle="information" allowBlank="1" showInputMessage="1" showErrorMessage="1" errorTitle="大会名" error="▼に載ってない大会名の時は『OK』を押して_x000a__x000a_▼に載っているときは『キャンセル』して_x000a_　　　　　　　　　　横の▼から選んでください。" sqref="H7:H31" xr:uid="{00000000-0002-0000-0900-000001000000}">
      <formula1>$M$7:$M$14</formula1>
    </dataValidation>
    <dataValidation type="list" allowBlank="1" showInputMessage="1" showErrorMessage="1" sqref="D7:D31" xr:uid="{00000000-0002-0000-0900-000002000000}">
      <formula1>$O$7:$O$8</formula1>
    </dataValidation>
    <dataValidation type="list" allowBlank="1" showInputMessage="1" showErrorMessage="1" sqref="C7:C31" xr:uid="{00000000-0002-0000-0900-000003000000}">
      <formula1>$N$7:$N$9</formula1>
    </dataValidation>
  </dataValidations>
  <printOptions horizontalCentered="1"/>
  <pageMargins left="0.39370078740157483" right="0.39370078740157483" top="0.78740157480314965" bottom="0.39370078740157483" header="0.31496062992125984" footer="0.31496062992125984"/>
  <pageSetup paperSize="9" orientation="portrait" blackAndWhite="1"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pageSetUpPr fitToPage="1"/>
  </sheetPr>
  <dimension ref="A1:AL60"/>
  <sheetViews>
    <sheetView showGridLines="0" view="pageBreakPreview" zoomScale="55" zoomScaleNormal="55" zoomScaleSheetLayoutView="55" workbookViewId="0">
      <selection activeCell="M4" sqref="M4:N4"/>
    </sheetView>
  </sheetViews>
  <sheetFormatPr defaultColWidth="8.88671875" defaultRowHeight="13.2"/>
  <cols>
    <col min="1" max="1" width="10.88671875" style="185" customWidth="1"/>
    <col min="2" max="2" width="9.109375" style="185" customWidth="1"/>
    <col min="3" max="3" width="7.109375" style="185" customWidth="1"/>
    <col min="4" max="4" width="18.109375" style="185" customWidth="1"/>
    <col min="5" max="5" width="12.88671875" style="185" customWidth="1"/>
    <col min="6" max="6" width="10.88671875" style="185" hidden="1" customWidth="1"/>
    <col min="7" max="7" width="4.44140625" style="185" customWidth="1"/>
    <col min="8" max="10" width="8.88671875" style="185" customWidth="1"/>
    <col min="11" max="11" width="2.88671875" style="185" customWidth="1"/>
    <col min="12" max="12" width="10.88671875" style="185" customWidth="1"/>
    <col min="13" max="13" width="9.109375" style="185" customWidth="1"/>
    <col min="14" max="14" width="7.109375" style="185" customWidth="1"/>
    <col min="15" max="15" width="18.109375" style="185" customWidth="1"/>
    <col min="16" max="16" width="12.88671875" style="185" customWidth="1"/>
    <col min="17" max="17" width="10.88671875" style="185" hidden="1" customWidth="1"/>
    <col min="18" max="18" width="4.44140625" style="185" customWidth="1"/>
    <col min="19" max="20" width="8.88671875" style="185" customWidth="1"/>
    <col min="21" max="21" width="8.88671875" style="185"/>
    <col min="22" max="22" width="2.88671875" style="185" customWidth="1"/>
    <col min="23" max="23" width="16.33203125" style="185" customWidth="1"/>
    <col min="24" max="24" width="14.6640625" style="185" customWidth="1"/>
    <col min="25" max="33" width="11" style="185" customWidth="1"/>
    <col min="34" max="38" width="10.88671875" style="185" customWidth="1"/>
    <col min="39" max="16384" width="8.88671875" style="185"/>
  </cols>
  <sheetData>
    <row r="1" spans="1:31" ht="30" customHeight="1" thickBot="1">
      <c r="A1" s="197" t="str">
        <f>設定!$G$2</f>
        <v>令和4年度</v>
      </c>
      <c r="P1" s="569" t="s">
        <v>483</v>
      </c>
      <c r="Q1" s="570"/>
      <c r="R1" s="570"/>
      <c r="S1" s="571">
        <f>名簿!$M$2</f>
        <v>0</v>
      </c>
      <c r="T1" s="618"/>
      <c r="U1" s="572"/>
    </row>
    <row r="2" spans="1:31" ht="30" customHeight="1" thickBot="1">
      <c r="C2" s="619" t="str">
        <f>設定!$G$4</f>
        <v>第３５回　神奈川県中学校選抜陸上競技大会</v>
      </c>
      <c r="D2" s="619"/>
      <c r="E2" s="619"/>
      <c r="F2" s="619"/>
      <c r="G2" s="619"/>
      <c r="H2" s="619"/>
      <c r="I2" s="619"/>
      <c r="J2" s="619"/>
      <c r="K2" s="619"/>
      <c r="L2" s="619"/>
      <c r="M2" s="619"/>
      <c r="N2" s="619"/>
      <c r="O2" s="619"/>
      <c r="P2" s="619"/>
      <c r="Q2" s="190"/>
      <c r="R2" s="574" t="s">
        <v>2126</v>
      </c>
      <c r="S2" s="574"/>
      <c r="T2" s="574"/>
      <c r="U2" s="574"/>
      <c r="V2" s="575"/>
    </row>
    <row r="3" spans="1:31" ht="14.4" customHeight="1" thickBot="1"/>
    <row r="4" spans="1:31" ht="30" customHeight="1" thickBot="1">
      <c r="A4" s="189" t="s">
        <v>369</v>
      </c>
      <c r="B4" s="576" t="str">
        <f>名簿!M5</f>
        <v/>
      </c>
      <c r="C4" s="576"/>
      <c r="D4" s="576"/>
      <c r="E4" s="576"/>
      <c r="F4" s="576"/>
      <c r="G4" s="576"/>
      <c r="H4" s="576"/>
      <c r="I4" s="571"/>
      <c r="J4" s="577"/>
      <c r="L4" s="225" t="s">
        <v>2579</v>
      </c>
      <c r="M4" s="602"/>
      <c r="N4" s="603"/>
      <c r="O4" s="225" t="s">
        <v>2580</v>
      </c>
      <c r="P4" s="602"/>
      <c r="Q4" s="602"/>
      <c r="R4" s="603"/>
    </row>
    <row r="5" spans="1:31" ht="24.9" customHeight="1" thickBot="1">
      <c r="A5" s="186" t="s">
        <v>486</v>
      </c>
      <c r="L5" s="186" t="s">
        <v>484</v>
      </c>
    </row>
    <row r="6" spans="1:31" ht="45" customHeight="1" thickBot="1">
      <c r="A6" s="198" t="s">
        <v>489</v>
      </c>
      <c r="B6" s="199" t="s">
        <v>855</v>
      </c>
      <c r="C6" s="194" t="s">
        <v>851</v>
      </c>
      <c r="D6" s="195" t="s">
        <v>863</v>
      </c>
      <c r="E6" s="195" t="s">
        <v>862</v>
      </c>
      <c r="F6" s="195" t="s">
        <v>1079</v>
      </c>
      <c r="G6" s="195" t="s">
        <v>354</v>
      </c>
      <c r="H6" s="195" t="s">
        <v>364</v>
      </c>
      <c r="I6" s="296" t="s">
        <v>2423</v>
      </c>
      <c r="J6" s="196" t="s">
        <v>1639</v>
      </c>
      <c r="L6" s="198" t="s">
        <v>489</v>
      </c>
      <c r="M6" s="199" t="s">
        <v>855</v>
      </c>
      <c r="N6" s="194" t="s">
        <v>851</v>
      </c>
      <c r="O6" s="195" t="s">
        <v>863</v>
      </c>
      <c r="P6" s="195" t="s">
        <v>862</v>
      </c>
      <c r="Q6" s="195" t="s">
        <v>1079</v>
      </c>
      <c r="R6" s="195" t="s">
        <v>354</v>
      </c>
      <c r="S6" s="195" t="s">
        <v>364</v>
      </c>
      <c r="T6" s="296" t="s">
        <v>2423</v>
      </c>
      <c r="U6" s="196" t="s">
        <v>1639</v>
      </c>
    </row>
    <row r="7" spans="1:31" ht="27.6" customHeight="1">
      <c r="A7" s="257" t="s">
        <v>1082</v>
      </c>
      <c r="B7" s="281"/>
      <c r="C7" s="213" t="str">
        <f>IF(B7="","",$S$1)</f>
        <v/>
      </c>
      <c r="D7" s="214" t="str">
        <f>IF(B7="","",VLOOKUP(B7,個人番号,名簿!$D$1,FALSE))</f>
        <v/>
      </c>
      <c r="E7" s="214" t="str">
        <f>IF(B7="","",VLOOKUP(B7,個人番号,名簿!$E$1,FALSE))</f>
        <v/>
      </c>
      <c r="F7" s="214" t="str">
        <f>IF(B7="","",VLOOKUP(B7,個人番号,名簿!$H$1,FALSE))</f>
        <v/>
      </c>
      <c r="G7" s="214" t="str">
        <f>IF(B7="","",VLOOKUP(B7,個人番号,名簿!$F$1,FALSE))</f>
        <v/>
      </c>
      <c r="H7" s="246"/>
      <c r="I7" s="427" t="str">
        <f>IF(B7="","",VLOOKUP(B7,個人番号,名簿!$J$1,FALSE))</f>
        <v/>
      </c>
      <c r="J7" s="215" t="str">
        <f>IF(B7="","",VLOOKUP(B7,個人番号,名簿!$I$1,FALSE))</f>
        <v/>
      </c>
      <c r="L7" s="257" t="s">
        <v>1082</v>
      </c>
      <c r="M7" s="281"/>
      <c r="N7" s="213" t="str">
        <f>IF(M7="","",$S$1)</f>
        <v/>
      </c>
      <c r="O7" s="214" t="str">
        <f>IF(M7="","",VLOOKUP(M7,個人番号,名簿!$D$1,FALSE))</f>
        <v/>
      </c>
      <c r="P7" s="214" t="str">
        <f>IF(M7="","",VLOOKUP(M7,個人番号,名簿!$E$1,FALSE))</f>
        <v/>
      </c>
      <c r="Q7" s="214" t="str">
        <f>IF(M7="","",VLOOKUP(M7,個人番号,名簿!$H$1,FALSE))</f>
        <v/>
      </c>
      <c r="R7" s="214" t="str">
        <f>IF(M7="","",VLOOKUP(M7,個人番号,名簿!$F$1,FALSE))</f>
        <v/>
      </c>
      <c r="S7" s="246"/>
      <c r="T7" s="427" t="str">
        <f>IF(M7="","",VLOOKUP(M7,個人番号,名簿!$J$1,FALSE))</f>
        <v/>
      </c>
      <c r="U7" s="215" t="str">
        <f>IF(M7="","",VLOOKUP(M7,個人番号,名簿!$I$1,FALSE))</f>
        <v/>
      </c>
    </row>
    <row r="8" spans="1:31" ht="27.6" customHeight="1">
      <c r="A8" s="258"/>
      <c r="B8" s="282"/>
      <c r="C8" s="201" t="str">
        <f t="shared" ref="C8:C28" si="0">IF(B8="","",$S$1)</f>
        <v/>
      </c>
      <c r="D8" s="191" t="str">
        <f>IF(B8="","",VLOOKUP(B8,個人番号,名簿!$D$1,FALSE))</f>
        <v/>
      </c>
      <c r="E8" s="191" t="str">
        <f>IF(B8="","",VLOOKUP(B8,個人番号,名簿!$E$1,FALSE))</f>
        <v/>
      </c>
      <c r="F8" s="187" t="str">
        <f>IF(B8="","",VLOOKUP(B8,個人番号,名簿!$H$1,FALSE))</f>
        <v/>
      </c>
      <c r="G8" s="191" t="str">
        <f>IF(B8="","",VLOOKUP(B8,個人番号,名簿!$F$1,FALSE))</f>
        <v/>
      </c>
      <c r="H8" s="286"/>
      <c r="I8" s="431" t="str">
        <f>IF(B8="","",VLOOKUP(B8,個人番号,名簿!$J$1,FALSE))</f>
        <v/>
      </c>
      <c r="J8" s="208" t="str">
        <f>IF(B8="","",VLOOKUP(B8,個人番号,名簿!$I$1,FALSE))</f>
        <v/>
      </c>
      <c r="L8" s="258"/>
      <c r="M8" s="282"/>
      <c r="N8" s="201" t="str">
        <f t="shared" ref="N8:N25" si="1">IF(M8="","",$S$1)</f>
        <v/>
      </c>
      <c r="O8" s="191" t="str">
        <f>IF(M8="","",VLOOKUP(M8,個人番号,名簿!$D$1,FALSE))</f>
        <v/>
      </c>
      <c r="P8" s="191" t="str">
        <f>IF(M8="","",VLOOKUP(M8,個人番号,名簿!$E$1,FALSE))</f>
        <v/>
      </c>
      <c r="Q8" s="187" t="str">
        <f>IF(M8="","",VLOOKUP(M8,個人番号,名簿!$H$1,FALSE))</f>
        <v/>
      </c>
      <c r="R8" s="191" t="str">
        <f>IF(M8="","",VLOOKUP(M8,個人番号,名簿!$F$1,FALSE))</f>
        <v/>
      </c>
      <c r="S8" s="286"/>
      <c r="T8" s="431" t="str">
        <f>IF(M8="","",VLOOKUP(M8,個人番号,名簿!$J$1,FALSE))</f>
        <v/>
      </c>
      <c r="U8" s="208" t="str">
        <f>IF(M8="","",VLOOKUP(M8,個人番号,名簿!$I$1,FALSE))</f>
        <v/>
      </c>
      <c r="W8" s="557" t="s">
        <v>2075</v>
      </c>
      <c r="X8" s="558"/>
      <c r="Y8" s="559"/>
    </row>
    <row r="9" spans="1:31" ht="27.6" customHeight="1">
      <c r="A9" s="258" t="s">
        <v>1081</v>
      </c>
      <c r="B9" s="282"/>
      <c r="C9" s="201" t="str">
        <f t="shared" si="0"/>
        <v/>
      </c>
      <c r="D9" s="191" t="str">
        <f>IF(B9="","",VLOOKUP(B9,個人番号,名簿!$D$1,FALSE))</f>
        <v/>
      </c>
      <c r="E9" s="191" t="str">
        <f>IF(B9="","",VLOOKUP(B9,個人番号,名簿!$E$1,FALSE))</f>
        <v/>
      </c>
      <c r="F9" s="187" t="str">
        <f>IF(B9="","",VLOOKUP(B9,個人番号,名簿!$H$1,FALSE))</f>
        <v/>
      </c>
      <c r="G9" s="191" t="str">
        <f>IF(B9="","",VLOOKUP(B9,個人番号,名簿!$F$1,FALSE))</f>
        <v/>
      </c>
      <c r="H9" s="286"/>
      <c r="I9" s="431" t="str">
        <f>IF(B9="","",VLOOKUP(B9,個人番号,名簿!$J$1,FALSE))</f>
        <v/>
      </c>
      <c r="J9" s="208" t="str">
        <f>IF(B9="","",VLOOKUP(B9,個人番号,名簿!$I$1,FALSE))</f>
        <v/>
      </c>
      <c r="L9" s="258" t="s">
        <v>1081</v>
      </c>
      <c r="M9" s="282"/>
      <c r="N9" s="201" t="str">
        <f t="shared" si="1"/>
        <v/>
      </c>
      <c r="O9" s="191" t="str">
        <f>IF(M9="","",VLOOKUP(M9,個人番号,名簿!$D$1,FALSE))</f>
        <v/>
      </c>
      <c r="P9" s="191" t="str">
        <f>IF(M9="","",VLOOKUP(M9,個人番号,名簿!$E$1,FALSE))</f>
        <v/>
      </c>
      <c r="Q9" s="187" t="str">
        <f>IF(M9="","",VLOOKUP(M9,個人番号,名簿!$H$1,FALSE))</f>
        <v/>
      </c>
      <c r="R9" s="191" t="str">
        <f>IF(M9="","",VLOOKUP(M9,個人番号,名簿!$F$1,FALSE))</f>
        <v/>
      </c>
      <c r="S9" s="286"/>
      <c r="T9" s="431" t="str">
        <f>IF(M9="","",VLOOKUP(M9,個人番号,名簿!$J$1,FALSE))</f>
        <v/>
      </c>
      <c r="U9" s="208" t="str">
        <f>IF(M9="","",VLOOKUP(M9,個人番号,名簿!$I$1,FALSE))</f>
        <v/>
      </c>
      <c r="W9" s="560"/>
      <c r="X9" s="561"/>
      <c r="Y9" s="562"/>
    </row>
    <row r="10" spans="1:31" ht="27.6" customHeight="1">
      <c r="A10" s="258"/>
      <c r="B10" s="282"/>
      <c r="C10" s="201" t="str">
        <f t="shared" si="0"/>
        <v/>
      </c>
      <c r="D10" s="191" t="str">
        <f>IF(B10="","",VLOOKUP(B10,個人番号,名簿!$D$1,FALSE))</f>
        <v/>
      </c>
      <c r="E10" s="191" t="str">
        <f>IF(B10="","",VLOOKUP(B10,個人番号,名簿!$E$1,FALSE))</f>
        <v/>
      </c>
      <c r="F10" s="187" t="str">
        <f>IF(B10="","",VLOOKUP(B10,個人番号,名簿!$H$1,FALSE))</f>
        <v/>
      </c>
      <c r="G10" s="191" t="str">
        <f>IF(B10="","",VLOOKUP(B10,個人番号,名簿!$F$1,FALSE))</f>
        <v/>
      </c>
      <c r="H10" s="286"/>
      <c r="I10" s="431" t="str">
        <f>IF(B10="","",VLOOKUP(B10,個人番号,名簿!$J$1,FALSE))</f>
        <v/>
      </c>
      <c r="J10" s="208" t="str">
        <f>IF(B10="","",VLOOKUP(B10,個人番号,名簿!$I$1,FALSE))</f>
        <v/>
      </c>
      <c r="L10" s="258"/>
      <c r="M10" s="282"/>
      <c r="N10" s="201" t="str">
        <f t="shared" si="1"/>
        <v/>
      </c>
      <c r="O10" s="191" t="str">
        <f>IF(M10="","",VLOOKUP(M10,個人番号,名簿!$D$1,FALSE))</f>
        <v/>
      </c>
      <c r="P10" s="191" t="str">
        <f>IF(M10="","",VLOOKUP(M10,個人番号,名簿!$E$1,FALSE))</f>
        <v/>
      </c>
      <c r="Q10" s="187" t="str">
        <f>IF(M10="","",VLOOKUP(M10,個人番号,名簿!$H$1,FALSE))</f>
        <v/>
      </c>
      <c r="R10" s="191" t="str">
        <f>IF(M10="","",VLOOKUP(M10,個人番号,名簿!$F$1,FALSE))</f>
        <v/>
      </c>
      <c r="S10" s="286"/>
      <c r="T10" s="431" t="str">
        <f>IF(M10="","",VLOOKUP(M10,個人番号,名簿!$J$1,FALSE))</f>
        <v/>
      </c>
      <c r="U10" s="208" t="str">
        <f>IF(M10="","",VLOOKUP(M10,個人番号,名簿!$I$1,FALSE))</f>
        <v/>
      </c>
    </row>
    <row r="11" spans="1:31" ht="27.6" customHeight="1">
      <c r="A11" s="258" t="s">
        <v>2431</v>
      </c>
      <c r="B11" s="282"/>
      <c r="C11" s="201" t="str">
        <f t="shared" si="0"/>
        <v/>
      </c>
      <c r="D11" s="191" t="str">
        <f>IF(B11="","",VLOOKUP(B11,個人番号,名簿!$D$1,FALSE))</f>
        <v/>
      </c>
      <c r="E11" s="191" t="str">
        <f>IF(B11="","",VLOOKUP(B11,個人番号,名簿!$E$1,FALSE))</f>
        <v/>
      </c>
      <c r="F11" s="187" t="str">
        <f>IF(B11="","",VLOOKUP(B11,個人番号,名簿!$H$1,FALSE))</f>
        <v/>
      </c>
      <c r="G11" s="191" t="str">
        <f>IF(B11="","",VLOOKUP(B11,個人番号,名簿!$F$1,FALSE))</f>
        <v/>
      </c>
      <c r="H11" s="286"/>
      <c r="I11" s="431" t="str">
        <f>IF(B11="","",VLOOKUP(B11,個人番号,名簿!$J$1,FALSE))</f>
        <v/>
      </c>
      <c r="J11" s="208" t="str">
        <f>IF(B11="","",VLOOKUP(B11,個人番号,名簿!$I$1,FALSE))</f>
        <v/>
      </c>
      <c r="L11" s="258" t="s">
        <v>2431</v>
      </c>
      <c r="M11" s="282"/>
      <c r="N11" s="201" t="str">
        <f t="shared" si="1"/>
        <v/>
      </c>
      <c r="O11" s="191" t="str">
        <f>IF(M11="","",VLOOKUP(M11,個人番号,名簿!$D$1,FALSE))</f>
        <v/>
      </c>
      <c r="P11" s="191" t="str">
        <f>IF(M11="","",VLOOKUP(M11,個人番号,名簿!$E$1,FALSE))</f>
        <v/>
      </c>
      <c r="Q11" s="187" t="str">
        <f>IF(M11="","",VLOOKUP(M11,個人番号,名簿!$H$1,FALSE))</f>
        <v/>
      </c>
      <c r="R11" s="191" t="str">
        <f>IF(M11="","",VLOOKUP(M11,個人番号,名簿!$F$1,FALSE))</f>
        <v/>
      </c>
      <c r="S11" s="286"/>
      <c r="T11" s="431" t="str">
        <f>IF(M11="","",VLOOKUP(M11,個人番号,名簿!$J$1,FALSE))</f>
        <v/>
      </c>
      <c r="U11" s="208" t="str">
        <f>IF(M11="","",VLOOKUP(M11,個人番号,名簿!$I$1,FALSE))</f>
        <v/>
      </c>
      <c r="W11" s="285" t="s">
        <v>3</v>
      </c>
    </row>
    <row r="12" spans="1:31" ht="27.6" customHeight="1" thickBot="1">
      <c r="A12" s="259"/>
      <c r="B12" s="283"/>
      <c r="C12" s="202" t="str">
        <f t="shared" si="0"/>
        <v/>
      </c>
      <c r="D12" s="192" t="str">
        <f>IF(B12="","",VLOOKUP(B12,個人番号,名簿!$D$1,FALSE))</f>
        <v/>
      </c>
      <c r="E12" s="192" t="str">
        <f>IF(B12="","",VLOOKUP(B12,個人番号,名簿!$E$1,FALSE))</f>
        <v/>
      </c>
      <c r="F12" s="188" t="str">
        <f>IF(B12="","",VLOOKUP(B12,個人番号,名簿!$H$1,FALSE))</f>
        <v/>
      </c>
      <c r="G12" s="192" t="str">
        <f>IF(B12="","",VLOOKUP(B12,個人番号,名簿!$F$1,FALSE))</f>
        <v/>
      </c>
      <c r="H12" s="287"/>
      <c r="I12" s="432" t="str">
        <f>IF(B12="","",VLOOKUP(B12,個人番号,名簿!$J$1,FALSE))</f>
        <v/>
      </c>
      <c r="J12" s="209" t="str">
        <f>IF(B12="","",VLOOKUP(B12,個人番号,名簿!$I$1,FALSE))</f>
        <v/>
      </c>
      <c r="L12" s="259"/>
      <c r="M12" s="283"/>
      <c r="N12" s="202" t="str">
        <f t="shared" si="1"/>
        <v/>
      </c>
      <c r="O12" s="192" t="str">
        <f>IF(M12="","",VLOOKUP(M12,個人番号,名簿!$D$1,FALSE))</f>
        <v/>
      </c>
      <c r="P12" s="192" t="str">
        <f>IF(M12="","",VLOOKUP(M12,個人番号,名簿!$E$1,FALSE))</f>
        <v/>
      </c>
      <c r="Q12" s="188" t="str">
        <f>IF(M12="","",VLOOKUP(M12,個人番号,名簿!$H$1,FALSE))</f>
        <v/>
      </c>
      <c r="R12" s="192" t="str">
        <f>IF(M12="","",VLOOKUP(M12,個人番号,名簿!$F$1,FALSE))</f>
        <v/>
      </c>
      <c r="S12" s="287"/>
      <c r="T12" s="432" t="str">
        <f>IF(M12="","",VLOOKUP(M12,個人番号,名簿!$J$1,FALSE))</f>
        <v/>
      </c>
      <c r="U12" s="209" t="str">
        <f>IF(M12="","",VLOOKUP(M12,個人番号,名簿!$I$1,FALSE))</f>
        <v/>
      </c>
      <c r="W12" s="192" t="s">
        <v>489</v>
      </c>
      <c r="X12" s="192" t="s">
        <v>1079</v>
      </c>
      <c r="Y12" s="192" t="s">
        <v>2146</v>
      </c>
      <c r="Z12" s="192" t="s">
        <v>2147</v>
      </c>
      <c r="AA12" s="192" t="s">
        <v>2148</v>
      </c>
      <c r="AB12" s="192" t="s">
        <v>2149</v>
      </c>
      <c r="AC12" s="192" t="s">
        <v>2150</v>
      </c>
      <c r="AD12" s="192" t="s">
        <v>2151</v>
      </c>
      <c r="AE12" s="192" t="s">
        <v>1087</v>
      </c>
    </row>
    <row r="13" spans="1:31" ht="27.6" customHeight="1">
      <c r="A13" s="234" t="s">
        <v>2330</v>
      </c>
      <c r="B13" s="281"/>
      <c r="C13" s="213" t="str">
        <f t="shared" si="0"/>
        <v/>
      </c>
      <c r="D13" s="214" t="str">
        <f>IF(B13="","",VLOOKUP(B13,個人番号,名簿!$D$1,FALSE))</f>
        <v/>
      </c>
      <c r="E13" s="214" t="str">
        <f>IF(B13="","",VLOOKUP(B13,個人番号,名簿!$E$1,FALSE))</f>
        <v/>
      </c>
      <c r="F13" s="250" t="str">
        <f>IF(B13="","",VLOOKUP(B13,個人番号,名簿!$H$1,FALSE))</f>
        <v/>
      </c>
      <c r="G13" s="214" t="str">
        <f>IF(B13="","",VLOOKUP(B13,個人番号,名簿!$F$1,FALSE))</f>
        <v/>
      </c>
      <c r="H13" s="246"/>
      <c r="I13" s="427" t="str">
        <f>IF(B13="","",VLOOKUP(B13,個人番号,名簿!$J$1,FALSE))</f>
        <v/>
      </c>
      <c r="J13" s="215" t="str">
        <f>IF(B13="","",VLOOKUP(B13,個人番号,名簿!$I$1,FALSE))</f>
        <v/>
      </c>
      <c r="K13" s="230">
        <f t="shared" ref="K13:K46" si="2">IF(B13="",99,VLOOKUP(A13,種目選抜・通信,2,FALSE))</f>
        <v>99</v>
      </c>
      <c r="L13" s="234" t="s">
        <v>2330</v>
      </c>
      <c r="M13" s="281"/>
      <c r="N13" s="213" t="str">
        <f t="shared" si="1"/>
        <v/>
      </c>
      <c r="O13" s="214" t="str">
        <f>IF(M13="","",VLOOKUP(M13,個人番号,名簿!$D$1,FALSE))</f>
        <v/>
      </c>
      <c r="P13" s="214" t="str">
        <f>IF(M13="","",VLOOKUP(M13,個人番号,名簿!$E$1,FALSE))</f>
        <v/>
      </c>
      <c r="Q13" s="250" t="str">
        <f>IF(M13="","",VLOOKUP(M13,個人番号,名簿!$H$1,FALSE))</f>
        <v/>
      </c>
      <c r="R13" s="214" t="str">
        <f>IF(M13="","",VLOOKUP(M13,個人番号,名簿!$F$1,FALSE))</f>
        <v/>
      </c>
      <c r="S13" s="246"/>
      <c r="T13" s="427" t="str">
        <f>IF(M13="","",VLOOKUP(M13,個人番号,名簿!$J$1,FALSE))</f>
        <v/>
      </c>
      <c r="U13" s="215" t="str">
        <f>IF(M13="","",VLOOKUP(M13,個人番号,名簿!$I$1,FALSE))</f>
        <v/>
      </c>
      <c r="W13" s="218" t="s">
        <v>2551</v>
      </c>
      <c r="X13" s="214" t="str">
        <f>F7</f>
        <v/>
      </c>
      <c r="Y13" s="240">
        <f>B7</f>
        <v>0</v>
      </c>
      <c r="Z13" s="240">
        <f>B8</f>
        <v>0</v>
      </c>
      <c r="AA13" s="240">
        <f>B9</f>
        <v>0</v>
      </c>
      <c r="AB13" s="240">
        <f>B10</f>
        <v>0</v>
      </c>
      <c r="AC13" s="240">
        <f>B11</f>
        <v>0</v>
      </c>
      <c r="AD13" s="240">
        <f>B12</f>
        <v>0</v>
      </c>
      <c r="AE13" s="237">
        <f>H7</f>
        <v>0</v>
      </c>
    </row>
    <row r="14" spans="1:31" ht="27.6" customHeight="1" thickBot="1">
      <c r="A14" s="232" t="s">
        <v>2331</v>
      </c>
      <c r="B14" s="282"/>
      <c r="C14" s="201" t="str">
        <f t="shared" si="0"/>
        <v/>
      </c>
      <c r="D14" s="191" t="str">
        <f>IF(B14="","",VLOOKUP(B14,個人番号,名簿!$D$1,FALSE))</f>
        <v/>
      </c>
      <c r="E14" s="191" t="str">
        <f>IF(B14="","",VLOOKUP(B14,個人番号,名簿!$E$1,FALSE))</f>
        <v/>
      </c>
      <c r="F14" s="187" t="str">
        <f>IF(B14="","",VLOOKUP(B14,個人番号,名簿!$H$1,FALSE))</f>
        <v/>
      </c>
      <c r="G14" s="191" t="str">
        <f>IF(B14="","",VLOOKUP(B14,個人番号,名簿!$F$1,FALSE))</f>
        <v/>
      </c>
      <c r="H14" s="244"/>
      <c r="I14" s="431" t="str">
        <f>IF(B14="","",VLOOKUP(B14,個人番号,名簿!$J$1,FALSE))</f>
        <v/>
      </c>
      <c r="J14" s="208" t="str">
        <f>IF(B14="","",VLOOKUP(B14,個人番号,名簿!$I$1,FALSE))</f>
        <v/>
      </c>
      <c r="K14" s="230">
        <f t="shared" si="2"/>
        <v>99</v>
      </c>
      <c r="L14" s="232" t="s">
        <v>2331</v>
      </c>
      <c r="M14" s="282"/>
      <c r="N14" s="201" t="str">
        <f t="shared" si="1"/>
        <v/>
      </c>
      <c r="O14" s="191" t="str">
        <f>IF(M14="","",VLOOKUP(M14,個人番号,名簿!$D$1,FALSE))</f>
        <v/>
      </c>
      <c r="P14" s="191" t="str">
        <f>IF(M14="","",VLOOKUP(M14,個人番号,名簿!$E$1,FALSE))</f>
        <v/>
      </c>
      <c r="Q14" s="187" t="str">
        <f>IF(M14="","",VLOOKUP(M14,個人番号,名簿!$H$1,FALSE))</f>
        <v/>
      </c>
      <c r="R14" s="191" t="str">
        <f>IF(M14="","",VLOOKUP(M14,個人番号,名簿!$F$1,FALSE))</f>
        <v/>
      </c>
      <c r="S14" s="244"/>
      <c r="T14" s="431" t="str">
        <f>IF(M14="","",VLOOKUP(M14,個人番号,名簿!$J$1,FALSE))</f>
        <v/>
      </c>
      <c r="U14" s="208" t="str">
        <f>IF(M14="","",VLOOKUP(M14,個人番号,名簿!$I$1,FALSE))</f>
        <v/>
      </c>
      <c r="W14" s="220" t="s">
        <v>2552</v>
      </c>
      <c r="X14" s="192" t="str">
        <f>Q7</f>
        <v/>
      </c>
      <c r="Y14" s="241">
        <f>M7</f>
        <v>0</v>
      </c>
      <c r="Z14" s="241">
        <f>M8</f>
        <v>0</v>
      </c>
      <c r="AA14" s="241">
        <f>M9</f>
        <v>0</v>
      </c>
      <c r="AB14" s="241">
        <f>M10</f>
        <v>0</v>
      </c>
      <c r="AC14" s="241">
        <f>M11</f>
        <v>0</v>
      </c>
      <c r="AD14" s="241">
        <f>M12</f>
        <v>0</v>
      </c>
      <c r="AE14" s="238">
        <f>S7</f>
        <v>0</v>
      </c>
    </row>
    <row r="15" spans="1:31" ht="27.6" customHeight="1">
      <c r="A15" s="232" t="s">
        <v>2332</v>
      </c>
      <c r="B15" s="282"/>
      <c r="C15" s="201" t="str">
        <f t="shared" si="0"/>
        <v/>
      </c>
      <c r="D15" s="191" t="str">
        <f>IF(B15="","",VLOOKUP(B15,個人番号,名簿!$D$1,FALSE))</f>
        <v/>
      </c>
      <c r="E15" s="191" t="str">
        <f>IF(B15="","",VLOOKUP(B15,個人番号,名簿!$E$1,FALSE))</f>
        <v/>
      </c>
      <c r="F15" s="187" t="str">
        <f>IF(B15="","",VLOOKUP(B15,個人番号,名簿!$H$1,FALSE))</f>
        <v/>
      </c>
      <c r="G15" s="191" t="str">
        <f>IF(B15="","",VLOOKUP(B15,個人番号,名簿!$F$1,FALSE))</f>
        <v/>
      </c>
      <c r="H15" s="244"/>
      <c r="I15" s="431" t="str">
        <f>IF(B15="","",VLOOKUP(B15,個人番号,名簿!$J$1,FALSE))</f>
        <v/>
      </c>
      <c r="J15" s="208" t="str">
        <f>IF(B15="","",VLOOKUP(B15,個人番号,名簿!$I$1,FALSE))</f>
        <v/>
      </c>
      <c r="K15" s="230">
        <f t="shared" si="2"/>
        <v>99</v>
      </c>
      <c r="L15" s="232" t="s">
        <v>2332</v>
      </c>
      <c r="M15" s="282"/>
      <c r="N15" s="201" t="str">
        <f t="shared" si="1"/>
        <v/>
      </c>
      <c r="O15" s="191" t="str">
        <f>IF(M15="","",VLOOKUP(M15,個人番号,名簿!$D$1,FALSE))</f>
        <v/>
      </c>
      <c r="P15" s="191" t="str">
        <f>IF(M15="","",VLOOKUP(M15,個人番号,名簿!$E$1,FALSE))</f>
        <v/>
      </c>
      <c r="Q15" s="187" t="str">
        <f>IF(M15="","",VLOOKUP(M15,個人番号,名簿!$H$1,FALSE))</f>
        <v/>
      </c>
      <c r="R15" s="191" t="str">
        <f>IF(M15="","",VLOOKUP(M15,個人番号,名簿!$F$1,FALSE))</f>
        <v/>
      </c>
      <c r="S15" s="244"/>
      <c r="T15" s="431" t="str">
        <f>IF(M15="","",VLOOKUP(M15,個人番号,名簿!$J$1,FALSE))</f>
        <v/>
      </c>
      <c r="U15" s="208" t="str">
        <f>IF(M15="","",VLOOKUP(M15,個人番号,名簿!$I$1,FALSE))</f>
        <v/>
      </c>
      <c r="W15" s="260"/>
      <c r="X15" s="260"/>
      <c r="Y15" s="261"/>
      <c r="Z15" s="261"/>
      <c r="AA15" s="261"/>
      <c r="AB15" s="261"/>
      <c r="AC15" s="261"/>
      <c r="AD15" s="261"/>
      <c r="AE15" s="262"/>
    </row>
    <row r="16" spans="1:31" ht="27.6" customHeight="1">
      <c r="A16" s="232" t="s">
        <v>2333</v>
      </c>
      <c r="B16" s="282"/>
      <c r="C16" s="201" t="str">
        <f t="shared" si="0"/>
        <v/>
      </c>
      <c r="D16" s="191" t="str">
        <f>IF(B16="","",VLOOKUP(B16,個人番号,名簿!$D$1,FALSE))</f>
        <v/>
      </c>
      <c r="E16" s="191" t="str">
        <f>IF(B16="","",VLOOKUP(B16,個人番号,名簿!$E$1,FALSE))</f>
        <v/>
      </c>
      <c r="F16" s="187" t="str">
        <f>IF(B16="","",VLOOKUP(B16,個人番号,名簿!$H$1,FALSE))</f>
        <v/>
      </c>
      <c r="G16" s="191" t="str">
        <f>IF(B16="","",VLOOKUP(B16,個人番号,名簿!$F$1,FALSE))</f>
        <v/>
      </c>
      <c r="H16" s="244"/>
      <c r="I16" s="431" t="str">
        <f>IF(B16="","",VLOOKUP(B16,個人番号,名簿!$J$1,FALSE))</f>
        <v/>
      </c>
      <c r="J16" s="208" t="str">
        <f>IF(B16="","",VLOOKUP(B16,個人番号,名簿!$I$1,FALSE))</f>
        <v/>
      </c>
      <c r="K16" s="230">
        <f t="shared" si="2"/>
        <v>99</v>
      </c>
      <c r="L16" s="232" t="s">
        <v>2314</v>
      </c>
      <c r="M16" s="282"/>
      <c r="N16" s="201" t="str">
        <f t="shared" si="1"/>
        <v/>
      </c>
      <c r="O16" s="191" t="str">
        <f>IF(M16="","",VLOOKUP(M16,個人番号,名簿!$D$1,FALSE))</f>
        <v/>
      </c>
      <c r="P16" s="191" t="str">
        <f>IF(M16="","",VLOOKUP(M16,個人番号,名簿!$E$1,FALSE))</f>
        <v/>
      </c>
      <c r="Q16" s="187" t="str">
        <f>IF(M16="","",VLOOKUP(M16,個人番号,名簿!$H$1,FALSE))</f>
        <v/>
      </c>
      <c r="R16" s="191" t="str">
        <f>IF(M16="","",VLOOKUP(M16,個人番号,名簿!$F$1,FALSE))</f>
        <v/>
      </c>
      <c r="S16" s="244"/>
      <c r="T16" s="431" t="str">
        <f>IF(M16="","",VLOOKUP(M16,個人番号,名簿!$J$1,FALSE))</f>
        <v/>
      </c>
      <c r="U16" s="208" t="str">
        <f>IF(M16="","",VLOOKUP(M16,個人番号,名簿!$I$1,FALSE))</f>
        <v/>
      </c>
      <c r="W16" s="211"/>
      <c r="X16" s="211"/>
      <c r="Y16" s="263"/>
      <c r="Z16" s="263"/>
      <c r="AA16" s="263"/>
      <c r="AB16" s="263"/>
      <c r="AC16" s="263"/>
      <c r="AD16" s="263"/>
      <c r="AE16" s="264"/>
    </row>
    <row r="17" spans="1:38" ht="27.6" customHeight="1">
      <c r="A17" s="232" t="s">
        <v>2317</v>
      </c>
      <c r="B17" s="282"/>
      <c r="C17" s="201" t="str">
        <f t="shared" si="0"/>
        <v/>
      </c>
      <c r="D17" s="191" t="str">
        <f>IF(B17="","",VLOOKUP(B17,個人番号,名簿!$D$1,FALSE))</f>
        <v/>
      </c>
      <c r="E17" s="191" t="str">
        <f>IF(B17="","",VLOOKUP(B17,個人番号,名簿!$E$1,FALSE))</f>
        <v/>
      </c>
      <c r="F17" s="187" t="str">
        <f>IF(B17="","",VLOOKUP(B17,個人番号,名簿!$H$1,FALSE))</f>
        <v/>
      </c>
      <c r="G17" s="191" t="str">
        <f>IF(B17="","",VLOOKUP(B17,個人番号,名簿!$F$1,FALSE))</f>
        <v/>
      </c>
      <c r="H17" s="244"/>
      <c r="I17" s="431" t="str">
        <f>IF(B17="","",VLOOKUP(B17,個人番号,名簿!$J$1,FALSE))</f>
        <v/>
      </c>
      <c r="J17" s="208" t="str">
        <f>IF(B17="","",VLOOKUP(B17,個人番号,名簿!$I$1,FALSE))</f>
        <v/>
      </c>
      <c r="K17" s="230">
        <f t="shared" si="2"/>
        <v>99</v>
      </c>
      <c r="L17" s="232" t="s">
        <v>2335</v>
      </c>
      <c r="M17" s="282"/>
      <c r="N17" s="201" t="str">
        <f t="shared" si="1"/>
        <v/>
      </c>
      <c r="O17" s="191" t="str">
        <f>IF(M17="","",VLOOKUP(M17,個人番号,名簿!$D$1,FALSE))</f>
        <v/>
      </c>
      <c r="P17" s="191" t="str">
        <f>IF(M17="","",VLOOKUP(M17,個人番号,名簿!$E$1,FALSE))</f>
        <v/>
      </c>
      <c r="Q17" s="187" t="str">
        <f>IF(M17="","",VLOOKUP(M17,個人番号,名簿!$H$1,FALSE))</f>
        <v/>
      </c>
      <c r="R17" s="191" t="str">
        <f>IF(M17="","",VLOOKUP(M17,個人番号,名簿!$F$1,FALSE))</f>
        <v/>
      </c>
      <c r="S17" s="244"/>
      <c r="T17" s="431" t="str">
        <f>IF(M17="","",VLOOKUP(M17,個人番号,名簿!$J$1,FALSE))</f>
        <v/>
      </c>
      <c r="U17" s="208" t="str">
        <f>IF(M17="","",VLOOKUP(M17,個人番号,名簿!$I$1,FALSE))</f>
        <v/>
      </c>
    </row>
    <row r="18" spans="1:38" ht="27.6" customHeight="1">
      <c r="A18" s="232" t="s">
        <v>2319</v>
      </c>
      <c r="B18" s="282"/>
      <c r="C18" s="201" t="str">
        <f t="shared" si="0"/>
        <v/>
      </c>
      <c r="D18" s="191" t="str">
        <f>IF(B18="","",VLOOKUP(B18,個人番号,名簿!$D$1,FALSE))</f>
        <v/>
      </c>
      <c r="E18" s="191" t="str">
        <f>IF(B18="","",VLOOKUP(B18,個人番号,名簿!$E$1,FALSE))</f>
        <v/>
      </c>
      <c r="F18" s="187" t="str">
        <f>IF(B18="","",VLOOKUP(B18,個人番号,名簿!$H$1,FALSE))</f>
        <v/>
      </c>
      <c r="G18" s="191" t="str">
        <f>IF(B18="","",VLOOKUP(B18,個人番号,名簿!$F$1,FALSE))</f>
        <v/>
      </c>
      <c r="H18" s="244"/>
      <c r="I18" s="431" t="str">
        <f>IF(B18="","",VLOOKUP(B18,個人番号,名簿!$J$1,FALSE))</f>
        <v/>
      </c>
      <c r="J18" s="208" t="str">
        <f>IF(B18="","",VLOOKUP(B18,個人番号,名簿!$I$1,FALSE))</f>
        <v/>
      </c>
      <c r="K18" s="230">
        <f t="shared" si="2"/>
        <v>99</v>
      </c>
      <c r="L18" s="232" t="s">
        <v>2319</v>
      </c>
      <c r="M18" s="282"/>
      <c r="N18" s="201" t="str">
        <f t="shared" si="1"/>
        <v/>
      </c>
      <c r="O18" s="191" t="str">
        <f>IF(M18="","",VLOOKUP(M18,個人番号,名簿!$D$1,FALSE))</f>
        <v/>
      </c>
      <c r="P18" s="191" t="str">
        <f>IF(M18="","",VLOOKUP(M18,個人番号,名簿!$E$1,FALSE))</f>
        <v/>
      </c>
      <c r="Q18" s="187" t="str">
        <f>IF(M18="","",VLOOKUP(M18,個人番号,名簿!$H$1,FALSE))</f>
        <v/>
      </c>
      <c r="R18" s="191" t="str">
        <f>IF(M18="","",VLOOKUP(M18,個人番号,名簿!$F$1,FALSE))</f>
        <v/>
      </c>
      <c r="S18" s="244"/>
      <c r="T18" s="431" t="str">
        <f>IF(M18="","",VLOOKUP(M18,個人番号,名簿!$J$1,FALSE))</f>
        <v/>
      </c>
      <c r="U18" s="208" t="str">
        <f>IF(M18="","",VLOOKUP(M18,個人番号,名簿!$I$1,FALSE))</f>
        <v/>
      </c>
      <c r="W18" s="285" t="s">
        <v>2</v>
      </c>
    </row>
    <row r="19" spans="1:38" ht="27.6" customHeight="1" thickBot="1">
      <c r="A19" s="232" t="s">
        <v>2334</v>
      </c>
      <c r="B19" s="282"/>
      <c r="C19" s="201" t="str">
        <f t="shared" si="0"/>
        <v/>
      </c>
      <c r="D19" s="191" t="str">
        <f>IF(B19="","",VLOOKUP(B19,個人番号,名簿!$D$1,FALSE))</f>
        <v/>
      </c>
      <c r="E19" s="191" t="str">
        <f>IF(B19="","",VLOOKUP(B19,個人番号,名簿!$E$1,FALSE))</f>
        <v/>
      </c>
      <c r="F19" s="187" t="str">
        <f>IF(B19="","",VLOOKUP(B19,個人番号,名簿!$H$1,FALSE))</f>
        <v/>
      </c>
      <c r="G19" s="191" t="str">
        <f>IF(B19="","",VLOOKUP(B19,個人番号,名簿!$F$1,FALSE))</f>
        <v/>
      </c>
      <c r="H19" s="244"/>
      <c r="I19" s="431" t="str">
        <f>IF(B19="","",VLOOKUP(B19,個人番号,名簿!$J$1,FALSE))</f>
        <v/>
      </c>
      <c r="J19" s="208" t="str">
        <f>IF(B19="","",VLOOKUP(B19,個人番号,名簿!$I$1,FALSE))</f>
        <v/>
      </c>
      <c r="K19" s="230">
        <f t="shared" si="2"/>
        <v>99</v>
      </c>
      <c r="L19" s="232" t="s">
        <v>2321</v>
      </c>
      <c r="M19" s="282"/>
      <c r="N19" s="201" t="str">
        <f t="shared" si="1"/>
        <v/>
      </c>
      <c r="O19" s="191" t="str">
        <f>IF(M19="","",VLOOKUP(M19,個人番号,名簿!$D$1,FALSE))</f>
        <v/>
      </c>
      <c r="P19" s="191" t="str">
        <f>IF(M19="","",VLOOKUP(M19,個人番号,名簿!$E$1,FALSE))</f>
        <v/>
      </c>
      <c r="Q19" s="187" t="str">
        <f>IF(M19="","",VLOOKUP(M19,個人番号,名簿!$H$1,FALSE))</f>
        <v/>
      </c>
      <c r="R19" s="191" t="str">
        <f>IF(M19="","",VLOOKUP(M19,個人番号,名簿!$F$1,FALSE))</f>
        <v/>
      </c>
      <c r="S19" s="244"/>
      <c r="T19" s="431" t="str">
        <f>IF(M19="","",VLOOKUP(M19,個人番号,名簿!$J$1,FALSE))</f>
        <v/>
      </c>
      <c r="U19" s="208" t="str">
        <f>IF(M19="","",VLOOKUP(M19,個人番号,名簿!$I$1,FALSE))</f>
        <v/>
      </c>
      <c r="W19" s="210" t="s">
        <v>483</v>
      </c>
      <c r="X19" s="210" t="s">
        <v>1079</v>
      </c>
      <c r="Y19" s="235" t="s">
        <v>1545</v>
      </c>
      <c r="Z19" s="235" t="s">
        <v>1546</v>
      </c>
      <c r="AA19" s="235" t="s">
        <v>1547</v>
      </c>
      <c r="AB19" s="235" t="s">
        <v>1548</v>
      </c>
      <c r="AC19" s="235" t="s">
        <v>1549</v>
      </c>
      <c r="AD19" s="235" t="s">
        <v>1550</v>
      </c>
      <c r="AE19" s="235" t="s">
        <v>1551</v>
      </c>
      <c r="AF19" s="235" t="s">
        <v>1552</v>
      </c>
      <c r="AG19" s="210" t="s">
        <v>1542</v>
      </c>
      <c r="AH19" s="235" t="s">
        <v>2415</v>
      </c>
      <c r="AI19" s="419" t="s">
        <v>2416</v>
      </c>
      <c r="AJ19" s="235" t="s">
        <v>2607</v>
      </c>
      <c r="AK19" s="235" t="s">
        <v>2605</v>
      </c>
      <c r="AL19" s="210" t="s">
        <v>2606</v>
      </c>
    </row>
    <row r="20" spans="1:38" ht="27.6" customHeight="1" thickBot="1">
      <c r="A20" s="232" t="s">
        <v>2321</v>
      </c>
      <c r="B20" s="282"/>
      <c r="C20" s="201" t="str">
        <f t="shared" si="0"/>
        <v/>
      </c>
      <c r="D20" s="191" t="str">
        <f>IF(B20="","",VLOOKUP(B20,個人番号,名簿!$D$1,FALSE))</f>
        <v/>
      </c>
      <c r="E20" s="191" t="str">
        <f>IF(B20="","",VLOOKUP(B20,個人番号,名簿!$E$1,FALSE))</f>
        <v/>
      </c>
      <c r="F20" s="187" t="str">
        <f>IF(B20="","",VLOOKUP(B20,個人番号,名簿!$H$1,FALSE))</f>
        <v/>
      </c>
      <c r="G20" s="191" t="str">
        <f>IF(B20="","",VLOOKUP(B20,個人番号,名簿!$F$1,FALSE))</f>
        <v/>
      </c>
      <c r="H20" s="244"/>
      <c r="I20" s="431" t="str">
        <f>IF(B20="","",VLOOKUP(B20,個人番号,名簿!$J$1,FALSE))</f>
        <v/>
      </c>
      <c r="J20" s="208" t="str">
        <f>IF(B20="","",VLOOKUP(B20,個人番号,名簿!$I$1,FALSE))</f>
        <v/>
      </c>
      <c r="K20" s="230">
        <f t="shared" si="2"/>
        <v>99</v>
      </c>
      <c r="L20" s="232" t="s">
        <v>2329</v>
      </c>
      <c r="M20" s="282"/>
      <c r="N20" s="201" t="str">
        <f t="shared" si="1"/>
        <v/>
      </c>
      <c r="O20" s="191" t="str">
        <f>IF(M20="","",VLOOKUP(M20,個人番号,名簿!$D$1,FALSE))</f>
        <v/>
      </c>
      <c r="P20" s="191" t="str">
        <f>IF(M20="","",VLOOKUP(M20,個人番号,名簿!$E$1,FALSE))</f>
        <v/>
      </c>
      <c r="Q20" s="187" t="str">
        <f>IF(M20="","",VLOOKUP(M20,個人番号,名簿!$H$1,FALSE))</f>
        <v/>
      </c>
      <c r="R20" s="191" t="str">
        <f>IF(M20="","",VLOOKUP(M20,個人番号,名簿!$F$1,FALSE))</f>
        <v/>
      </c>
      <c r="S20" s="244"/>
      <c r="T20" s="431" t="str">
        <f>IF(M20="","",VLOOKUP(M20,個人番号,名簿!$J$1,FALSE))</f>
        <v/>
      </c>
      <c r="U20" s="208" t="str">
        <f>IF(M20="","",VLOOKUP(M20,個人番号,名簿!$I$1,FALSE))</f>
        <v/>
      </c>
      <c r="W20" s="225">
        <f>$S$1</f>
        <v>0</v>
      </c>
      <c r="X20" s="226" t="str">
        <f>$B$4</f>
        <v/>
      </c>
      <c r="Y20" s="236">
        <f>$B$49</f>
        <v>0</v>
      </c>
      <c r="Z20" s="236">
        <f>$B$50</f>
        <v>0</v>
      </c>
      <c r="AA20" s="236">
        <f>$B$51</f>
        <v>0</v>
      </c>
      <c r="AB20" s="226">
        <f>$C$49</f>
        <v>0</v>
      </c>
      <c r="AC20" s="226">
        <f>$C$50</f>
        <v>0</v>
      </c>
      <c r="AD20" s="226">
        <f>$C$51</f>
        <v>0</v>
      </c>
      <c r="AE20" s="226">
        <f>$C$52</f>
        <v>0</v>
      </c>
      <c r="AF20" s="226">
        <f>$B$53</f>
        <v>0</v>
      </c>
      <c r="AG20" s="227">
        <f>$C$53</f>
        <v>0</v>
      </c>
      <c r="AH20" s="225">
        <f>$E$59</f>
        <v>0</v>
      </c>
      <c r="AI20" s="227">
        <f>$E$60</f>
        <v>0</v>
      </c>
      <c r="AJ20" s="226">
        <f>$D$55</f>
        <v>0</v>
      </c>
      <c r="AK20" s="226">
        <f>$M$4</f>
        <v>0</v>
      </c>
      <c r="AL20" s="227">
        <f>$P$4</f>
        <v>0</v>
      </c>
    </row>
    <row r="21" spans="1:38" ht="27.6" customHeight="1">
      <c r="A21" s="232" t="s">
        <v>2323</v>
      </c>
      <c r="B21" s="282"/>
      <c r="C21" s="201" t="str">
        <f t="shared" si="0"/>
        <v/>
      </c>
      <c r="D21" s="191" t="str">
        <f>IF(B21="","",VLOOKUP(B21,個人番号,名簿!$D$1,FALSE))</f>
        <v/>
      </c>
      <c r="E21" s="191" t="str">
        <f>IF(B21="","",VLOOKUP(B21,個人番号,名簿!$E$1,FALSE))</f>
        <v/>
      </c>
      <c r="F21" s="187" t="str">
        <f>IF(B21="","",VLOOKUP(B21,個人番号,名簿!$H$1,FALSE))</f>
        <v/>
      </c>
      <c r="G21" s="191" t="str">
        <f>IF(B21="","",VLOOKUP(B21,個人番号,名簿!$F$1,FALSE))</f>
        <v/>
      </c>
      <c r="H21" s="244"/>
      <c r="I21" s="431" t="str">
        <f>IF(B21="","",VLOOKUP(B21,個人番号,名簿!$J$1,FALSE))</f>
        <v/>
      </c>
      <c r="J21" s="208" t="str">
        <f>IF(B21="","",VLOOKUP(B21,個人番号,名簿!$I$1,FALSE))</f>
        <v/>
      </c>
      <c r="K21" s="230">
        <f t="shared" si="2"/>
        <v>99</v>
      </c>
      <c r="L21" s="232" t="s">
        <v>490</v>
      </c>
      <c r="M21" s="282"/>
      <c r="N21" s="201" t="str">
        <f t="shared" si="1"/>
        <v/>
      </c>
      <c r="O21" s="191" t="str">
        <f>IF(M21="","",VLOOKUP(M21,個人番号,名簿!$D$1,FALSE))</f>
        <v/>
      </c>
      <c r="P21" s="191" t="str">
        <f>IF(M21="","",VLOOKUP(M21,個人番号,名簿!$E$1,FALSE))</f>
        <v/>
      </c>
      <c r="Q21" s="187" t="str">
        <f>IF(M21="","",VLOOKUP(M21,個人番号,名簿!$H$1,FALSE))</f>
        <v/>
      </c>
      <c r="R21" s="191" t="str">
        <f>IF(M21="","",VLOOKUP(M21,個人番号,名簿!$F$1,FALSE))</f>
        <v/>
      </c>
      <c r="S21" s="244"/>
      <c r="T21" s="431" t="str">
        <f>IF(M21="","",VLOOKUP(M21,個人番号,名簿!$J$1,FALSE))</f>
        <v/>
      </c>
      <c r="U21" s="208" t="str">
        <f>IF(M21="","",VLOOKUP(M21,個人番号,名簿!$I$1,FALSE))</f>
        <v/>
      </c>
    </row>
    <row r="22" spans="1:38" ht="27.6" customHeight="1">
      <c r="A22" s="232" t="s">
        <v>2325</v>
      </c>
      <c r="B22" s="282"/>
      <c r="C22" s="201" t="str">
        <f t="shared" si="0"/>
        <v/>
      </c>
      <c r="D22" s="191" t="str">
        <f>IF(B22="","",VLOOKUP(B22,個人番号,名簿!$D$1,FALSE))</f>
        <v/>
      </c>
      <c r="E22" s="191" t="str">
        <f>IF(B22="","",VLOOKUP(B22,個人番号,名簿!$E$1,FALSE))</f>
        <v/>
      </c>
      <c r="F22" s="187" t="str">
        <f>IF(B22="","",VLOOKUP(B22,個人番号,名簿!$H$1,FALSE))</f>
        <v/>
      </c>
      <c r="G22" s="191" t="str">
        <f>IF(B22="","",VLOOKUP(B22,個人番号,名簿!$F$1,FALSE))</f>
        <v/>
      </c>
      <c r="H22" s="244"/>
      <c r="I22" s="431" t="str">
        <f>IF(B22="","",VLOOKUP(B22,個人番号,名簿!$J$1,FALSE))</f>
        <v/>
      </c>
      <c r="J22" s="208" t="str">
        <f>IF(B22="","",VLOOKUP(B22,個人番号,名簿!$I$1,FALSE))</f>
        <v/>
      </c>
      <c r="K22" s="230">
        <f t="shared" si="2"/>
        <v>99</v>
      </c>
      <c r="L22" s="232" t="s">
        <v>2336</v>
      </c>
      <c r="M22" s="282"/>
      <c r="N22" s="201" t="str">
        <f t="shared" si="1"/>
        <v/>
      </c>
      <c r="O22" s="191" t="str">
        <f>IF(M22="","",VLOOKUP(M22,個人番号,名簿!$D$1,FALSE))</f>
        <v/>
      </c>
      <c r="P22" s="191" t="str">
        <f>IF(M22="","",VLOOKUP(M22,個人番号,名簿!$E$1,FALSE))</f>
        <v/>
      </c>
      <c r="Q22" s="187" t="str">
        <f>IF(M22="","",VLOOKUP(M22,個人番号,名簿!$H$1,FALSE))</f>
        <v/>
      </c>
      <c r="R22" s="191" t="str">
        <f>IF(M22="","",VLOOKUP(M22,個人番号,名簿!$F$1,FALSE))</f>
        <v/>
      </c>
      <c r="S22" s="244"/>
      <c r="T22" s="431" t="str">
        <f>IF(M22="","",VLOOKUP(M22,個人番号,名簿!$J$1,FALSE))</f>
        <v/>
      </c>
      <c r="U22" s="208" t="str">
        <f>IF(M22="","",VLOOKUP(M22,個人番号,名簿!$I$1,FALSE))</f>
        <v/>
      </c>
      <c r="W22" s="185" t="s">
        <v>2581</v>
      </c>
      <c r="X22" s="185" t="s">
        <v>2581</v>
      </c>
    </row>
    <row r="23" spans="1:38" ht="27.6" customHeight="1">
      <c r="A23" s="232" t="s">
        <v>490</v>
      </c>
      <c r="B23" s="282"/>
      <c r="C23" s="201" t="str">
        <f t="shared" si="0"/>
        <v/>
      </c>
      <c r="D23" s="191" t="str">
        <f>IF(B23="","",VLOOKUP(B23,個人番号,名簿!$D$1,FALSE))</f>
        <v/>
      </c>
      <c r="E23" s="191" t="str">
        <f>IF(B23="","",VLOOKUP(B23,個人番号,名簿!$E$1,FALSE))</f>
        <v/>
      </c>
      <c r="F23" s="187" t="str">
        <f>IF(B23="","",VLOOKUP(B23,個人番号,名簿!$H$1,FALSE))</f>
        <v/>
      </c>
      <c r="G23" s="191" t="str">
        <f>IF(B23="","",VLOOKUP(B23,個人番号,名簿!$F$1,FALSE))</f>
        <v/>
      </c>
      <c r="H23" s="244"/>
      <c r="I23" s="431" t="str">
        <f>IF(B23="","",VLOOKUP(B23,個人番号,名簿!$J$1,FALSE))</f>
        <v/>
      </c>
      <c r="J23" s="208" t="str">
        <f>IF(B23="","",VLOOKUP(B23,個人番号,名簿!$I$1,FALSE))</f>
        <v/>
      </c>
      <c r="K23" s="230">
        <f t="shared" si="2"/>
        <v>99</v>
      </c>
      <c r="L23" s="232" t="s">
        <v>491</v>
      </c>
      <c r="M23" s="282"/>
      <c r="N23" s="201" t="str">
        <f t="shared" si="1"/>
        <v/>
      </c>
      <c r="O23" s="191" t="str">
        <f>IF(M23="","",VLOOKUP(M23,個人番号,名簿!$D$1,FALSE))</f>
        <v/>
      </c>
      <c r="P23" s="191" t="str">
        <f>IF(M23="","",VLOOKUP(M23,個人番号,名簿!$E$1,FALSE))</f>
        <v/>
      </c>
      <c r="Q23" s="187" t="str">
        <f>IF(M23="","",VLOOKUP(M23,個人番号,名簿!$H$1,FALSE))</f>
        <v/>
      </c>
      <c r="R23" s="191" t="str">
        <f>IF(M23="","",VLOOKUP(M23,個人番号,名簿!$F$1,FALSE))</f>
        <v/>
      </c>
      <c r="S23" s="244"/>
      <c r="T23" s="431" t="str">
        <f>IF(M23="","",VLOOKUP(M23,個人番号,名簿!$J$1,FALSE))</f>
        <v/>
      </c>
      <c r="U23" s="208" t="str">
        <f>IF(M23="","",VLOOKUP(M23,個人番号,名簿!$I$1,FALSE))</f>
        <v/>
      </c>
      <c r="W23" s="185" t="s">
        <v>2582</v>
      </c>
      <c r="X23" s="185" t="s">
        <v>2583</v>
      </c>
    </row>
    <row r="24" spans="1:38" ht="27.6" customHeight="1">
      <c r="A24" s="232" t="s">
        <v>494</v>
      </c>
      <c r="B24" s="282"/>
      <c r="C24" s="201" t="str">
        <f t="shared" si="0"/>
        <v/>
      </c>
      <c r="D24" s="191" t="str">
        <f>IF(B24="","",VLOOKUP(B24,個人番号,名簿!$D$1,FALSE))</f>
        <v/>
      </c>
      <c r="E24" s="191" t="str">
        <f>IF(B24="","",VLOOKUP(B24,個人番号,名簿!$E$1,FALSE))</f>
        <v/>
      </c>
      <c r="F24" s="187" t="str">
        <f>IF(B24="","",VLOOKUP(B24,個人番号,名簿!$H$1,FALSE))</f>
        <v/>
      </c>
      <c r="G24" s="191" t="str">
        <f>IF(B24="","",VLOOKUP(B24,個人番号,名簿!$F$1,FALSE))</f>
        <v/>
      </c>
      <c r="H24" s="244"/>
      <c r="I24" s="431" t="str">
        <f>IF(B24="","",VLOOKUP(B24,個人番号,名簿!$J$1,FALSE))</f>
        <v/>
      </c>
      <c r="J24" s="208" t="str">
        <f>IF(B24="","",VLOOKUP(B24,個人番号,名簿!$I$1,FALSE))</f>
        <v/>
      </c>
      <c r="K24" s="230">
        <f t="shared" si="2"/>
        <v>99</v>
      </c>
      <c r="L24" s="232" t="s">
        <v>492</v>
      </c>
      <c r="M24" s="282"/>
      <c r="N24" s="201" t="str">
        <f t="shared" si="1"/>
        <v/>
      </c>
      <c r="O24" s="191" t="str">
        <f>IF(M24="","",VLOOKUP(M24,個人番号,名簿!$D$1,FALSE))</f>
        <v/>
      </c>
      <c r="P24" s="191" t="str">
        <f>IF(M24="","",VLOOKUP(M24,個人番号,名簿!$E$1,FALSE))</f>
        <v/>
      </c>
      <c r="Q24" s="187" t="str">
        <f>IF(M24="","",VLOOKUP(M24,個人番号,名簿!$H$1,FALSE))</f>
        <v/>
      </c>
      <c r="R24" s="191" t="str">
        <f>IF(M24="","",VLOOKUP(M24,個人番号,名簿!$F$1,FALSE))</f>
        <v/>
      </c>
      <c r="S24" s="244"/>
      <c r="T24" s="431" t="str">
        <f>IF(M24="","",VLOOKUP(M24,個人番号,名簿!$J$1,FALSE))</f>
        <v/>
      </c>
      <c r="U24" s="208" t="str">
        <f>IF(M24="","",VLOOKUP(M24,個人番号,名簿!$I$1,FALSE))</f>
        <v/>
      </c>
      <c r="W24" s="185" t="s">
        <v>2584</v>
      </c>
      <c r="X24" s="185" t="s">
        <v>2585</v>
      </c>
    </row>
    <row r="25" spans="1:38" ht="27.6" customHeight="1" thickBot="1">
      <c r="A25" s="232" t="s">
        <v>2312</v>
      </c>
      <c r="B25" s="282"/>
      <c r="C25" s="201" t="str">
        <f t="shared" si="0"/>
        <v/>
      </c>
      <c r="D25" s="191" t="str">
        <f>IF(B25="","",VLOOKUP(B25,個人番号,名簿!$D$1,FALSE))</f>
        <v/>
      </c>
      <c r="E25" s="191" t="str">
        <f>IF(B25="","",VLOOKUP(B25,個人番号,名簿!$E$1,FALSE))</f>
        <v/>
      </c>
      <c r="F25" s="187" t="str">
        <f>IF(B25="","",VLOOKUP(B25,個人番号,名簿!$H$1,FALSE))</f>
        <v/>
      </c>
      <c r="G25" s="191" t="str">
        <f>IF(B25="","",VLOOKUP(B25,個人番号,名簿!$F$1,FALSE))</f>
        <v/>
      </c>
      <c r="H25" s="244"/>
      <c r="I25" s="431" t="str">
        <f>IF(B25="","",VLOOKUP(B25,個人番号,名簿!$J$1,FALSE))</f>
        <v/>
      </c>
      <c r="J25" s="208" t="str">
        <f>IF(B25="","",VLOOKUP(B25,個人番号,名簿!$I$1,FALSE))</f>
        <v/>
      </c>
      <c r="K25" s="230">
        <f t="shared" si="2"/>
        <v>99</v>
      </c>
      <c r="L25" s="232" t="s">
        <v>852</v>
      </c>
      <c r="M25" s="283"/>
      <c r="N25" s="201" t="str">
        <f t="shared" si="1"/>
        <v/>
      </c>
      <c r="O25" s="192" t="str">
        <f>IF(M25="","",VLOOKUP(M25,個人番号,名簿!$D$1,FALSE))</f>
        <v/>
      </c>
      <c r="P25" s="192" t="str">
        <f>IF(M25="","",VLOOKUP(M25,個人番号,名簿!$E$1,FALSE))</f>
        <v/>
      </c>
      <c r="Q25" s="188" t="str">
        <f>IF(M25="","",VLOOKUP(M25,個人番号,名簿!$H$1,FALSE))</f>
        <v/>
      </c>
      <c r="R25" s="192" t="str">
        <f>IF(M25="","",VLOOKUP(M25,個人番号,名簿!$F$1,FALSE))</f>
        <v/>
      </c>
      <c r="S25" s="521"/>
      <c r="T25" s="432" t="str">
        <f>IF(M25="","",VLOOKUP(M25,個人番号,名簿!$J$1,FALSE))</f>
        <v/>
      </c>
      <c r="U25" s="209" t="str">
        <f>IF(M25="","",VLOOKUP(M25,個人番号,名簿!$I$1,FALSE))</f>
        <v/>
      </c>
      <c r="W25" s="185" t="s">
        <v>2586</v>
      </c>
      <c r="X25" s="185" t="s">
        <v>2587</v>
      </c>
    </row>
    <row r="26" spans="1:38" ht="27.6" customHeight="1">
      <c r="A26" s="232" t="s">
        <v>491</v>
      </c>
      <c r="B26" s="282"/>
      <c r="C26" s="201" t="str">
        <f t="shared" si="0"/>
        <v/>
      </c>
      <c r="D26" s="191" t="str">
        <f>IF(B26="","",VLOOKUP(B26,個人番号,名簿!$D$1,FALSE))</f>
        <v/>
      </c>
      <c r="E26" s="191" t="str">
        <f>IF(B26="","",VLOOKUP(B26,個人番号,名簿!$E$1,FALSE))</f>
        <v/>
      </c>
      <c r="F26" s="187" t="str">
        <f>IF(B26="","",VLOOKUP(B26,個人番号,名簿!$H$1,FALSE))</f>
        <v/>
      </c>
      <c r="G26" s="191" t="str">
        <f>IF(B26="","",VLOOKUP(B26,個人番号,名簿!$F$1,FALSE))</f>
        <v/>
      </c>
      <c r="H26" s="244"/>
      <c r="I26" s="431" t="str">
        <f>IF(B26="","",VLOOKUP(B26,個人番号,名簿!$J$1,FALSE))</f>
        <v/>
      </c>
      <c r="J26" s="208" t="str">
        <f>IF(B26="","",VLOOKUP(B26,個人番号,名簿!$I$1,FALSE))</f>
        <v/>
      </c>
      <c r="K26" s="230">
        <f t="shared" si="2"/>
        <v>99</v>
      </c>
      <c r="L26" s="234"/>
      <c r="M26" s="281"/>
      <c r="N26" s="336"/>
      <c r="O26" s="214" t="str">
        <f>IF(M26="","",VLOOKUP(M26,個人番号,名簿!$D$1,FALSE))</f>
        <v/>
      </c>
      <c r="P26" s="214" t="str">
        <f>IF(M26="","",VLOOKUP(M26,個人番号,名簿!$E$1,FALSE))</f>
        <v/>
      </c>
      <c r="Q26" s="250" t="str">
        <f>IF(M26="","",VLOOKUP(M26,個人番号,名簿!$H$1,FALSE))</f>
        <v/>
      </c>
      <c r="R26" s="214" t="str">
        <f>IF(M26="","",VLOOKUP(M26,個人番号,名簿!$F$1,FALSE))</f>
        <v/>
      </c>
      <c r="S26" s="246"/>
      <c r="T26" s="427" t="str">
        <f>IF(M26="","",VLOOKUP(M26,個人番号,名簿!$J$1,FALSE))</f>
        <v/>
      </c>
      <c r="U26" s="215" t="str">
        <f>IF(M26="","",VLOOKUP(M26,個人番号,名簿!$I$1,FALSE))</f>
        <v/>
      </c>
      <c r="W26" s="185" t="s">
        <v>2588</v>
      </c>
      <c r="X26" s="185" t="s">
        <v>2589</v>
      </c>
    </row>
    <row r="27" spans="1:38" ht="27.6" customHeight="1">
      <c r="A27" s="232" t="s">
        <v>492</v>
      </c>
      <c r="B27" s="282"/>
      <c r="C27" s="201" t="str">
        <f t="shared" si="0"/>
        <v/>
      </c>
      <c r="D27" s="191" t="str">
        <f>IF(B27="","",VLOOKUP(B27,個人番号,名簿!$D$1,FALSE))</f>
        <v/>
      </c>
      <c r="E27" s="191" t="str">
        <f>IF(B27="","",VLOOKUP(B27,個人番号,名簿!$E$1,FALSE))</f>
        <v/>
      </c>
      <c r="F27" s="187" t="str">
        <f>IF(B27="","",VLOOKUP(B27,個人番号,名簿!$H$1,FALSE))</f>
        <v/>
      </c>
      <c r="G27" s="191" t="str">
        <f>IF(B27="","",VLOOKUP(B27,個人番号,名簿!$F$1,FALSE))</f>
        <v/>
      </c>
      <c r="H27" s="244"/>
      <c r="I27" s="431" t="str">
        <f>IF(B27="","",VLOOKUP(B27,個人番号,名簿!$J$1,FALSE))</f>
        <v/>
      </c>
      <c r="J27" s="208" t="str">
        <f>IF(B27="","",VLOOKUP(B27,個人番号,名簿!$I$1,FALSE))</f>
        <v/>
      </c>
      <c r="K27" s="230">
        <f t="shared" si="2"/>
        <v>99</v>
      </c>
      <c r="L27" s="232"/>
      <c r="M27" s="282"/>
      <c r="N27" s="280"/>
      <c r="O27" s="191" t="str">
        <f>IF(M27="","",VLOOKUP(M27,個人番号,名簿!$D$1,FALSE))</f>
        <v/>
      </c>
      <c r="P27" s="191" t="str">
        <f>IF(M27="","",VLOOKUP(M27,個人番号,名簿!$E$1,FALSE))</f>
        <v/>
      </c>
      <c r="Q27" s="187" t="str">
        <f>IF(M27="","",VLOOKUP(M27,個人番号,名簿!$H$1,FALSE))</f>
        <v/>
      </c>
      <c r="R27" s="191" t="str">
        <f>IF(M27="","",VLOOKUP(M27,個人番号,名簿!$F$1,FALSE))</f>
        <v/>
      </c>
      <c r="S27" s="244"/>
      <c r="T27" s="431" t="str">
        <f>IF(M27="","",VLOOKUP(M27,個人番号,名簿!$J$1,FALSE))</f>
        <v/>
      </c>
      <c r="U27" s="208" t="str">
        <f>IF(M27="","",VLOOKUP(M27,個人番号,名簿!$I$1,FALSE))</f>
        <v/>
      </c>
      <c r="X27" s="185" t="s">
        <v>2590</v>
      </c>
    </row>
    <row r="28" spans="1:38" ht="27.6" customHeight="1" thickBot="1">
      <c r="A28" s="232" t="s">
        <v>852</v>
      </c>
      <c r="B28" s="283"/>
      <c r="C28" s="201" t="str">
        <f t="shared" si="0"/>
        <v/>
      </c>
      <c r="D28" s="192" t="str">
        <f>IF(B28="","",VLOOKUP(B28,個人番号,名簿!$D$1,FALSE))</f>
        <v/>
      </c>
      <c r="E28" s="192" t="str">
        <f>IF(B28="","",VLOOKUP(B28,個人番号,名簿!$E$1,FALSE))</f>
        <v/>
      </c>
      <c r="F28" s="188" t="str">
        <f>IF(B28="","",VLOOKUP(B28,個人番号,名簿!$H$1,FALSE))</f>
        <v/>
      </c>
      <c r="G28" s="192" t="str">
        <f>IF(B28="","",VLOOKUP(B28,個人番号,名簿!$F$1,FALSE))</f>
        <v/>
      </c>
      <c r="H28" s="521"/>
      <c r="I28" s="432" t="str">
        <f>IF(B28="","",VLOOKUP(B28,個人番号,名簿!$J$1,FALSE))</f>
        <v/>
      </c>
      <c r="J28" s="209" t="str">
        <f>IF(B28="","",VLOOKUP(B28,個人番号,名簿!$I$1,FALSE))</f>
        <v/>
      </c>
      <c r="K28" s="230">
        <f t="shared" si="2"/>
        <v>99</v>
      </c>
      <c r="L28" s="232"/>
      <c r="M28" s="282"/>
      <c r="N28" s="280"/>
      <c r="O28" s="191" t="str">
        <f>IF(M28="","",VLOOKUP(M28,個人番号,名簿!$D$1,FALSE))</f>
        <v/>
      </c>
      <c r="P28" s="191" t="str">
        <f>IF(M28="","",VLOOKUP(M28,個人番号,名簿!$E$1,FALSE))</f>
        <v/>
      </c>
      <c r="Q28" s="187" t="str">
        <f>IF(M28="","",VLOOKUP(M28,個人番号,名簿!$H$1,FALSE))</f>
        <v/>
      </c>
      <c r="R28" s="191" t="str">
        <f>IF(M28="","",VLOOKUP(M28,個人番号,名簿!$F$1,FALSE))</f>
        <v/>
      </c>
      <c r="S28" s="244"/>
      <c r="T28" s="431" t="str">
        <f>IF(M28="","",VLOOKUP(M28,個人番号,名簿!$J$1,FALSE))</f>
        <v/>
      </c>
      <c r="U28" s="208" t="str">
        <f>IF(M28="","",VLOOKUP(M28,個人番号,名簿!$I$1,FALSE))</f>
        <v/>
      </c>
      <c r="X28" s="185" t="s">
        <v>2591</v>
      </c>
    </row>
    <row r="29" spans="1:38" ht="27.6" customHeight="1">
      <c r="A29" s="234"/>
      <c r="B29" s="281"/>
      <c r="C29" s="336"/>
      <c r="D29" s="214" t="str">
        <f>IF(B29="","",VLOOKUP(B29,個人番号,名簿!$D$1,FALSE))</f>
        <v/>
      </c>
      <c r="E29" s="214" t="str">
        <f>IF(B29="","",VLOOKUP(B29,個人番号,名簿!$E$1,FALSE))</f>
        <v/>
      </c>
      <c r="F29" s="250" t="str">
        <f>IF(B29="","",VLOOKUP(B29,個人番号,名簿!$H$1,FALSE))</f>
        <v/>
      </c>
      <c r="G29" s="214" t="str">
        <f>IF(B29="","",VLOOKUP(B29,個人番号,名簿!$F$1,FALSE))</f>
        <v/>
      </c>
      <c r="H29" s="246"/>
      <c r="I29" s="427" t="str">
        <f>IF(B29="","",VLOOKUP(B29,個人番号,名簿!$J$1,FALSE))</f>
        <v/>
      </c>
      <c r="J29" s="215" t="str">
        <f>IF(B29="","",VLOOKUP(B29,個人番号,名簿!$I$1,FALSE))</f>
        <v/>
      </c>
      <c r="K29" s="230">
        <f t="shared" si="2"/>
        <v>99</v>
      </c>
      <c r="L29" s="232"/>
      <c r="M29" s="282"/>
      <c r="N29" s="280"/>
      <c r="O29" s="191" t="str">
        <f>IF(M29="","",VLOOKUP(M29,個人番号,名簿!$D$1,FALSE))</f>
        <v/>
      </c>
      <c r="P29" s="191" t="str">
        <f>IF(M29="","",VLOOKUP(M29,個人番号,名簿!$E$1,FALSE))</f>
        <v/>
      </c>
      <c r="Q29" s="187" t="str">
        <f>IF(M29="","",VLOOKUP(M29,個人番号,名簿!$H$1,FALSE))</f>
        <v/>
      </c>
      <c r="R29" s="191" t="str">
        <f>IF(M29="","",VLOOKUP(M29,個人番号,名簿!$F$1,FALSE))</f>
        <v/>
      </c>
      <c r="S29" s="244"/>
      <c r="T29" s="431" t="str">
        <f>IF(M29="","",VLOOKUP(M29,個人番号,名簿!$J$1,FALSE))</f>
        <v/>
      </c>
      <c r="U29" s="208" t="str">
        <f>IF(M29="","",VLOOKUP(M29,個人番号,名簿!$I$1,FALSE))</f>
        <v/>
      </c>
      <c r="X29" s="185" t="s">
        <v>2592</v>
      </c>
    </row>
    <row r="30" spans="1:38" ht="27.6" customHeight="1">
      <c r="A30" s="232"/>
      <c r="B30" s="282"/>
      <c r="C30" s="280"/>
      <c r="D30" s="191" t="str">
        <f>IF(B30="","",VLOOKUP(B30,個人番号,名簿!$D$1,FALSE))</f>
        <v/>
      </c>
      <c r="E30" s="191" t="str">
        <f>IF(B30="","",VLOOKUP(B30,個人番号,名簿!$E$1,FALSE))</f>
        <v/>
      </c>
      <c r="F30" s="187" t="str">
        <f>IF(B30="","",VLOOKUP(B30,個人番号,名簿!$H$1,FALSE))</f>
        <v/>
      </c>
      <c r="G30" s="191" t="str">
        <f>IF(B30="","",VLOOKUP(B30,個人番号,名簿!$F$1,FALSE))</f>
        <v/>
      </c>
      <c r="H30" s="244"/>
      <c r="I30" s="431" t="str">
        <f>IF(B30="","",VLOOKUP(B30,個人番号,名簿!$J$1,FALSE))</f>
        <v/>
      </c>
      <c r="J30" s="208" t="str">
        <f>IF(B30="","",VLOOKUP(B30,個人番号,名簿!$I$1,FALSE))</f>
        <v/>
      </c>
      <c r="K30" s="230">
        <f t="shared" si="2"/>
        <v>99</v>
      </c>
      <c r="L30" s="232"/>
      <c r="M30" s="282"/>
      <c r="N30" s="280"/>
      <c r="O30" s="191" t="str">
        <f>IF(M30="","",VLOOKUP(M30,個人番号,名簿!$D$1,FALSE))</f>
        <v/>
      </c>
      <c r="P30" s="191" t="str">
        <f>IF(M30="","",VLOOKUP(M30,個人番号,名簿!$E$1,FALSE))</f>
        <v/>
      </c>
      <c r="Q30" s="187" t="str">
        <f>IF(M30="","",VLOOKUP(M30,個人番号,名簿!$H$1,FALSE))</f>
        <v/>
      </c>
      <c r="R30" s="191" t="str">
        <f>IF(M30="","",VLOOKUP(M30,個人番号,名簿!$F$1,FALSE))</f>
        <v/>
      </c>
      <c r="S30" s="244"/>
      <c r="T30" s="431" t="str">
        <f>IF(M30="","",VLOOKUP(M30,個人番号,名簿!$J$1,FALSE))</f>
        <v/>
      </c>
      <c r="U30" s="208" t="str">
        <f>IF(M30="","",VLOOKUP(M30,個人番号,名簿!$I$1,FALSE))</f>
        <v/>
      </c>
      <c r="X30" s="185" t="s">
        <v>2593</v>
      </c>
    </row>
    <row r="31" spans="1:38" ht="27.6" customHeight="1">
      <c r="A31" s="232"/>
      <c r="B31" s="282"/>
      <c r="C31" s="280"/>
      <c r="D31" s="191" t="str">
        <f>IF(B31="","",VLOOKUP(B31,個人番号,名簿!$D$1,FALSE))</f>
        <v/>
      </c>
      <c r="E31" s="191" t="str">
        <f>IF(B31="","",VLOOKUP(B31,個人番号,名簿!$E$1,FALSE))</f>
        <v/>
      </c>
      <c r="F31" s="187" t="str">
        <f>IF(B31="","",VLOOKUP(B31,個人番号,名簿!$H$1,FALSE))</f>
        <v/>
      </c>
      <c r="G31" s="191" t="str">
        <f>IF(B31="","",VLOOKUP(B31,個人番号,名簿!$F$1,FALSE))</f>
        <v/>
      </c>
      <c r="H31" s="244"/>
      <c r="I31" s="431" t="str">
        <f>IF(B31="","",VLOOKUP(B31,個人番号,名簿!$J$1,FALSE))</f>
        <v/>
      </c>
      <c r="J31" s="208" t="str">
        <f>IF(B31="","",VLOOKUP(B31,個人番号,名簿!$I$1,FALSE))</f>
        <v/>
      </c>
      <c r="K31" s="230">
        <f t="shared" si="2"/>
        <v>99</v>
      </c>
      <c r="L31" s="232"/>
      <c r="M31" s="282"/>
      <c r="N31" s="280"/>
      <c r="O31" s="191" t="str">
        <f>IF(M31="","",VLOOKUP(M31,個人番号,名簿!$D$1,FALSE))</f>
        <v/>
      </c>
      <c r="P31" s="191" t="str">
        <f>IF(M31="","",VLOOKUP(M31,個人番号,名簿!$E$1,FALSE))</f>
        <v/>
      </c>
      <c r="Q31" s="187" t="str">
        <f>IF(M31="","",VLOOKUP(M31,個人番号,名簿!$H$1,FALSE))</f>
        <v/>
      </c>
      <c r="R31" s="191" t="str">
        <f>IF(M31="","",VLOOKUP(M31,個人番号,名簿!$F$1,FALSE))</f>
        <v/>
      </c>
      <c r="S31" s="244"/>
      <c r="T31" s="431" t="str">
        <f>IF(M31="","",VLOOKUP(M31,個人番号,名簿!$J$1,FALSE))</f>
        <v/>
      </c>
      <c r="U31" s="208" t="str">
        <f>IF(M31="","",VLOOKUP(M31,個人番号,名簿!$I$1,FALSE))</f>
        <v/>
      </c>
      <c r="X31" s="185" t="s">
        <v>2594</v>
      </c>
    </row>
    <row r="32" spans="1:38" ht="27.6" customHeight="1">
      <c r="A32" s="232"/>
      <c r="B32" s="282"/>
      <c r="C32" s="280"/>
      <c r="D32" s="191" t="str">
        <f>IF(B32="","",VLOOKUP(B32,個人番号,名簿!$D$1,FALSE))</f>
        <v/>
      </c>
      <c r="E32" s="191" t="str">
        <f>IF(B32="","",VLOOKUP(B32,個人番号,名簿!$E$1,FALSE))</f>
        <v/>
      </c>
      <c r="F32" s="187" t="str">
        <f>IF(B32="","",VLOOKUP(B32,個人番号,名簿!$H$1,FALSE))</f>
        <v/>
      </c>
      <c r="G32" s="191" t="str">
        <f>IF(B32="","",VLOOKUP(B32,個人番号,名簿!$F$1,FALSE))</f>
        <v/>
      </c>
      <c r="H32" s="244"/>
      <c r="I32" s="431" t="str">
        <f>IF(B32="","",VLOOKUP(B32,個人番号,名簿!$J$1,FALSE))</f>
        <v/>
      </c>
      <c r="J32" s="208" t="str">
        <f>IF(B32="","",VLOOKUP(B32,個人番号,名簿!$I$1,FALSE))</f>
        <v/>
      </c>
      <c r="K32" s="230">
        <f t="shared" si="2"/>
        <v>99</v>
      </c>
      <c r="L32" s="232"/>
      <c r="M32" s="282"/>
      <c r="N32" s="280"/>
      <c r="O32" s="191" t="str">
        <f>IF(M32="","",VLOOKUP(M32,個人番号,名簿!$D$1,FALSE))</f>
        <v/>
      </c>
      <c r="P32" s="191" t="str">
        <f>IF(M32="","",VLOOKUP(M32,個人番号,名簿!$E$1,FALSE))</f>
        <v/>
      </c>
      <c r="Q32" s="187" t="str">
        <f>IF(M32="","",VLOOKUP(M32,個人番号,名簿!$H$1,FALSE))</f>
        <v/>
      </c>
      <c r="R32" s="191" t="str">
        <f>IF(M32="","",VLOOKUP(M32,個人番号,名簿!$F$1,FALSE))</f>
        <v/>
      </c>
      <c r="S32" s="244"/>
      <c r="T32" s="431" t="str">
        <f>IF(M32="","",VLOOKUP(M32,個人番号,名簿!$J$1,FALSE))</f>
        <v/>
      </c>
      <c r="U32" s="208" t="str">
        <f>IF(M32="","",VLOOKUP(M32,個人番号,名簿!$I$1,FALSE))</f>
        <v/>
      </c>
      <c r="X32" s="185" t="s">
        <v>2595</v>
      </c>
    </row>
    <row r="33" spans="1:24" ht="27.6" customHeight="1">
      <c r="A33" s="232"/>
      <c r="B33" s="282"/>
      <c r="C33" s="280"/>
      <c r="D33" s="191" t="str">
        <f>IF(B33="","",VLOOKUP(B33,個人番号,名簿!$D$1,FALSE))</f>
        <v/>
      </c>
      <c r="E33" s="191" t="str">
        <f>IF(B33="","",VLOOKUP(B33,個人番号,名簿!$E$1,FALSE))</f>
        <v/>
      </c>
      <c r="F33" s="187" t="str">
        <f>IF(B33="","",VLOOKUP(B33,個人番号,名簿!$H$1,FALSE))</f>
        <v/>
      </c>
      <c r="G33" s="191" t="str">
        <f>IF(B33="","",VLOOKUP(B33,個人番号,名簿!$F$1,FALSE))</f>
        <v/>
      </c>
      <c r="H33" s="244"/>
      <c r="I33" s="431" t="str">
        <f>IF(B33="","",VLOOKUP(B33,個人番号,名簿!$J$1,FALSE))</f>
        <v/>
      </c>
      <c r="J33" s="208" t="str">
        <f>IF(B33="","",VLOOKUP(B33,個人番号,名簿!$I$1,FALSE))</f>
        <v/>
      </c>
      <c r="K33" s="230">
        <f t="shared" si="2"/>
        <v>99</v>
      </c>
      <c r="L33" s="232"/>
      <c r="M33" s="282"/>
      <c r="N33" s="280"/>
      <c r="O33" s="191" t="str">
        <f>IF(M33="","",VLOOKUP(M33,個人番号,名簿!$D$1,FALSE))</f>
        <v/>
      </c>
      <c r="P33" s="191" t="str">
        <f>IF(M33="","",VLOOKUP(M33,個人番号,名簿!$E$1,FALSE))</f>
        <v/>
      </c>
      <c r="Q33" s="187" t="str">
        <f>IF(M33="","",VLOOKUP(M33,個人番号,名簿!$H$1,FALSE))</f>
        <v/>
      </c>
      <c r="R33" s="191" t="str">
        <f>IF(M33="","",VLOOKUP(M33,個人番号,名簿!$F$1,FALSE))</f>
        <v/>
      </c>
      <c r="S33" s="244"/>
      <c r="T33" s="431" t="str">
        <f>IF(M33="","",VLOOKUP(M33,個人番号,名簿!$J$1,FALSE))</f>
        <v/>
      </c>
      <c r="U33" s="208" t="str">
        <f>IF(M33="","",VLOOKUP(M33,個人番号,名簿!$I$1,FALSE))</f>
        <v/>
      </c>
      <c r="X33" s="185" t="s">
        <v>2596</v>
      </c>
    </row>
    <row r="34" spans="1:24" ht="27.6" customHeight="1">
      <c r="A34" s="232"/>
      <c r="B34" s="282"/>
      <c r="C34" s="280"/>
      <c r="D34" s="191" t="str">
        <f>IF(B34="","",VLOOKUP(B34,個人番号,名簿!$D$1,FALSE))</f>
        <v/>
      </c>
      <c r="E34" s="191" t="str">
        <f>IF(B34="","",VLOOKUP(B34,個人番号,名簿!$E$1,FALSE))</f>
        <v/>
      </c>
      <c r="F34" s="187" t="str">
        <f>IF(B34="","",VLOOKUP(B34,個人番号,名簿!$H$1,FALSE))</f>
        <v/>
      </c>
      <c r="G34" s="191" t="str">
        <f>IF(B34="","",VLOOKUP(B34,個人番号,名簿!$F$1,FALSE))</f>
        <v/>
      </c>
      <c r="H34" s="244"/>
      <c r="I34" s="431" t="str">
        <f>IF(B34="","",VLOOKUP(B34,個人番号,名簿!$J$1,FALSE))</f>
        <v/>
      </c>
      <c r="J34" s="208" t="str">
        <f>IF(B34="","",VLOOKUP(B34,個人番号,名簿!$I$1,FALSE))</f>
        <v/>
      </c>
      <c r="K34" s="230">
        <f t="shared" si="2"/>
        <v>99</v>
      </c>
      <c r="L34" s="232"/>
      <c r="M34" s="282"/>
      <c r="N34" s="280"/>
      <c r="O34" s="191" t="str">
        <f>IF(M34="","",VLOOKUP(M34,個人番号,名簿!$D$1,FALSE))</f>
        <v/>
      </c>
      <c r="P34" s="191" t="str">
        <f>IF(M34="","",VLOOKUP(M34,個人番号,名簿!$E$1,FALSE))</f>
        <v/>
      </c>
      <c r="Q34" s="187" t="str">
        <f>IF(M34="","",VLOOKUP(M34,個人番号,名簿!$H$1,FALSE))</f>
        <v/>
      </c>
      <c r="R34" s="191" t="str">
        <f>IF(M34="","",VLOOKUP(M34,個人番号,名簿!$F$1,FALSE))</f>
        <v/>
      </c>
      <c r="S34" s="244"/>
      <c r="T34" s="431" t="str">
        <f>IF(M34="","",VLOOKUP(M34,個人番号,名簿!$J$1,FALSE))</f>
        <v/>
      </c>
      <c r="U34" s="208" t="str">
        <f>IF(M34="","",VLOOKUP(M34,個人番号,名簿!$I$1,FALSE))</f>
        <v/>
      </c>
      <c r="X34" s="185" t="s">
        <v>2597</v>
      </c>
    </row>
    <row r="35" spans="1:24" ht="27.6" customHeight="1">
      <c r="A35" s="232"/>
      <c r="B35" s="282"/>
      <c r="C35" s="280"/>
      <c r="D35" s="191" t="str">
        <f>IF(B35="","",VLOOKUP(B35,個人番号,名簿!$D$1,FALSE))</f>
        <v/>
      </c>
      <c r="E35" s="191" t="str">
        <f>IF(B35="","",VLOOKUP(B35,個人番号,名簿!$E$1,FALSE))</f>
        <v/>
      </c>
      <c r="F35" s="187" t="str">
        <f>IF(B35="","",VLOOKUP(B35,個人番号,名簿!$H$1,FALSE))</f>
        <v/>
      </c>
      <c r="G35" s="191" t="str">
        <f>IF(B35="","",VLOOKUP(B35,個人番号,名簿!$F$1,FALSE))</f>
        <v/>
      </c>
      <c r="H35" s="244"/>
      <c r="I35" s="431" t="str">
        <f>IF(B35="","",VLOOKUP(B35,個人番号,名簿!$J$1,FALSE))</f>
        <v/>
      </c>
      <c r="J35" s="208" t="str">
        <f>IF(B35="","",VLOOKUP(B35,個人番号,名簿!$I$1,FALSE))</f>
        <v/>
      </c>
      <c r="K35" s="230">
        <f t="shared" si="2"/>
        <v>99</v>
      </c>
      <c r="L35" s="232"/>
      <c r="M35" s="282"/>
      <c r="N35" s="280"/>
      <c r="O35" s="191" t="str">
        <f>IF(M35="","",VLOOKUP(M35,個人番号,名簿!$D$1,FALSE))</f>
        <v/>
      </c>
      <c r="P35" s="191" t="str">
        <f>IF(M35="","",VLOOKUP(M35,個人番号,名簿!$E$1,FALSE))</f>
        <v/>
      </c>
      <c r="Q35" s="187" t="str">
        <f>IF(M35="","",VLOOKUP(M35,個人番号,名簿!$H$1,FALSE))</f>
        <v/>
      </c>
      <c r="R35" s="191" t="str">
        <f>IF(M35="","",VLOOKUP(M35,個人番号,名簿!$F$1,FALSE))</f>
        <v/>
      </c>
      <c r="S35" s="244"/>
      <c r="T35" s="431" t="str">
        <f>IF(M35="","",VLOOKUP(M35,個人番号,名簿!$J$1,FALSE))</f>
        <v/>
      </c>
      <c r="U35" s="208" t="str">
        <f>IF(M35="","",VLOOKUP(M35,個人番号,名簿!$I$1,FALSE))</f>
        <v/>
      </c>
      <c r="X35" s="185" t="s">
        <v>2598</v>
      </c>
    </row>
    <row r="36" spans="1:24" ht="27.6" customHeight="1">
      <c r="A36" s="232"/>
      <c r="B36" s="282"/>
      <c r="C36" s="280"/>
      <c r="D36" s="191" t="str">
        <f>IF(B36="","",VLOOKUP(B36,個人番号,名簿!$D$1,FALSE))</f>
        <v/>
      </c>
      <c r="E36" s="191" t="str">
        <f>IF(B36="","",VLOOKUP(B36,個人番号,名簿!$E$1,FALSE))</f>
        <v/>
      </c>
      <c r="F36" s="187" t="str">
        <f>IF(B36="","",VLOOKUP(B36,個人番号,名簿!$H$1,FALSE))</f>
        <v/>
      </c>
      <c r="G36" s="191" t="str">
        <f>IF(B36="","",VLOOKUP(B36,個人番号,名簿!$F$1,FALSE))</f>
        <v/>
      </c>
      <c r="H36" s="244"/>
      <c r="I36" s="431" t="str">
        <f>IF(B36="","",VLOOKUP(B36,個人番号,名簿!$J$1,FALSE))</f>
        <v/>
      </c>
      <c r="J36" s="208" t="str">
        <f>IF(B36="","",VLOOKUP(B36,個人番号,名簿!$I$1,FALSE))</f>
        <v/>
      </c>
      <c r="K36" s="230">
        <f t="shared" si="2"/>
        <v>99</v>
      </c>
      <c r="L36" s="232"/>
      <c r="M36" s="282"/>
      <c r="N36" s="280"/>
      <c r="O36" s="191" t="str">
        <f>IF(M36="","",VLOOKUP(M36,個人番号,名簿!$D$1,FALSE))</f>
        <v/>
      </c>
      <c r="P36" s="191" t="str">
        <f>IF(M36="","",VLOOKUP(M36,個人番号,名簿!$E$1,FALSE))</f>
        <v/>
      </c>
      <c r="Q36" s="187" t="str">
        <f>IF(M36="","",VLOOKUP(M36,個人番号,名簿!$H$1,FALSE))</f>
        <v/>
      </c>
      <c r="R36" s="191" t="str">
        <f>IF(M36="","",VLOOKUP(M36,個人番号,名簿!$F$1,FALSE))</f>
        <v/>
      </c>
      <c r="S36" s="244"/>
      <c r="T36" s="431" t="str">
        <f>IF(M36="","",VLOOKUP(M36,個人番号,名簿!$J$1,FALSE))</f>
        <v/>
      </c>
      <c r="U36" s="208" t="str">
        <f>IF(M36="","",VLOOKUP(M36,個人番号,名簿!$I$1,FALSE))</f>
        <v/>
      </c>
      <c r="X36" s="185" t="s">
        <v>2599</v>
      </c>
    </row>
    <row r="37" spans="1:24" ht="27.6" customHeight="1">
      <c r="A37" s="232"/>
      <c r="B37" s="282"/>
      <c r="C37" s="280"/>
      <c r="D37" s="191" t="str">
        <f>IF(B37="","",VLOOKUP(B37,個人番号,名簿!$D$1,FALSE))</f>
        <v/>
      </c>
      <c r="E37" s="191" t="str">
        <f>IF(B37="","",VLOOKUP(B37,個人番号,名簿!$E$1,FALSE))</f>
        <v/>
      </c>
      <c r="F37" s="187" t="str">
        <f>IF(B37="","",VLOOKUP(B37,個人番号,名簿!$H$1,FALSE))</f>
        <v/>
      </c>
      <c r="G37" s="191" t="str">
        <f>IF(B37="","",VLOOKUP(B37,個人番号,名簿!$F$1,FALSE))</f>
        <v/>
      </c>
      <c r="H37" s="244"/>
      <c r="I37" s="431" t="str">
        <f>IF(B37="","",VLOOKUP(B37,個人番号,名簿!$J$1,FALSE))</f>
        <v/>
      </c>
      <c r="J37" s="208" t="str">
        <f>IF(B37="","",VLOOKUP(B37,個人番号,名簿!$I$1,FALSE))</f>
        <v/>
      </c>
      <c r="K37" s="230">
        <f t="shared" si="2"/>
        <v>99</v>
      </c>
      <c r="L37" s="232"/>
      <c r="M37" s="282"/>
      <c r="N37" s="280"/>
      <c r="O37" s="191" t="str">
        <f>IF(M37="","",VLOOKUP(M37,個人番号,名簿!$D$1,FALSE))</f>
        <v/>
      </c>
      <c r="P37" s="191" t="str">
        <f>IF(M37="","",VLOOKUP(M37,個人番号,名簿!$E$1,FALSE))</f>
        <v/>
      </c>
      <c r="Q37" s="187" t="str">
        <f>IF(M37="","",VLOOKUP(M37,個人番号,名簿!$H$1,FALSE))</f>
        <v/>
      </c>
      <c r="R37" s="191" t="str">
        <f>IF(M37="","",VLOOKUP(M37,個人番号,名簿!$F$1,FALSE))</f>
        <v/>
      </c>
      <c r="S37" s="244"/>
      <c r="T37" s="431" t="str">
        <f>IF(M37="","",VLOOKUP(M37,個人番号,名簿!$J$1,FALSE))</f>
        <v/>
      </c>
      <c r="U37" s="208" t="str">
        <f>IF(M37="","",VLOOKUP(M37,個人番号,名簿!$I$1,FALSE))</f>
        <v/>
      </c>
      <c r="X37" s="185" t="s">
        <v>2600</v>
      </c>
    </row>
    <row r="38" spans="1:24" ht="27.6" customHeight="1">
      <c r="A38" s="232"/>
      <c r="B38" s="282"/>
      <c r="C38" s="280"/>
      <c r="D38" s="191" t="str">
        <f>IF(B38="","",VLOOKUP(B38,個人番号,名簿!$D$1,FALSE))</f>
        <v/>
      </c>
      <c r="E38" s="191" t="str">
        <f>IF(B38="","",VLOOKUP(B38,個人番号,名簿!$E$1,FALSE))</f>
        <v/>
      </c>
      <c r="F38" s="187" t="str">
        <f>IF(B38="","",VLOOKUP(B38,個人番号,名簿!$H$1,FALSE))</f>
        <v/>
      </c>
      <c r="G38" s="191" t="str">
        <f>IF(B38="","",VLOOKUP(B38,個人番号,名簿!$F$1,FALSE))</f>
        <v/>
      </c>
      <c r="H38" s="244"/>
      <c r="I38" s="431" t="str">
        <f>IF(B38="","",VLOOKUP(B38,個人番号,名簿!$J$1,FALSE))</f>
        <v/>
      </c>
      <c r="J38" s="208" t="str">
        <f>IF(B38="","",VLOOKUP(B38,個人番号,名簿!$I$1,FALSE))</f>
        <v/>
      </c>
      <c r="K38" s="230">
        <f t="shared" si="2"/>
        <v>99</v>
      </c>
      <c r="L38" s="232"/>
      <c r="M38" s="282"/>
      <c r="N38" s="280"/>
      <c r="O38" s="191" t="str">
        <f>IF(M38="","",VLOOKUP(M38,個人番号,名簿!$D$1,FALSE))</f>
        <v/>
      </c>
      <c r="P38" s="191" t="str">
        <f>IF(M38="","",VLOOKUP(M38,個人番号,名簿!$E$1,FALSE))</f>
        <v/>
      </c>
      <c r="Q38" s="187" t="str">
        <f>IF(M38="","",VLOOKUP(M38,個人番号,名簿!$H$1,FALSE))</f>
        <v/>
      </c>
      <c r="R38" s="191" t="str">
        <f>IF(M38="","",VLOOKUP(M38,個人番号,名簿!$F$1,FALSE))</f>
        <v/>
      </c>
      <c r="S38" s="244"/>
      <c r="T38" s="431" t="str">
        <f>IF(M38="","",VLOOKUP(M38,個人番号,名簿!$J$1,FALSE))</f>
        <v/>
      </c>
      <c r="U38" s="208" t="str">
        <f>IF(M38="","",VLOOKUP(M38,個人番号,名簿!$I$1,FALSE))</f>
        <v/>
      </c>
      <c r="X38" s="185" t="s">
        <v>2601</v>
      </c>
    </row>
    <row r="39" spans="1:24" ht="27.6" customHeight="1">
      <c r="A39" s="232"/>
      <c r="B39" s="282"/>
      <c r="C39" s="280"/>
      <c r="D39" s="191" t="str">
        <f>IF(B39="","",VLOOKUP(B39,個人番号,名簿!$D$1,FALSE))</f>
        <v/>
      </c>
      <c r="E39" s="191" t="str">
        <f>IF(B39="","",VLOOKUP(B39,個人番号,名簿!$E$1,FALSE))</f>
        <v/>
      </c>
      <c r="F39" s="187" t="str">
        <f>IF(B39="","",VLOOKUP(B39,個人番号,名簿!$H$1,FALSE))</f>
        <v/>
      </c>
      <c r="G39" s="191" t="str">
        <f>IF(B39="","",VLOOKUP(B39,個人番号,名簿!$F$1,FALSE))</f>
        <v/>
      </c>
      <c r="H39" s="244"/>
      <c r="I39" s="431" t="str">
        <f>IF(B39="","",VLOOKUP(B39,個人番号,名簿!$J$1,FALSE))</f>
        <v/>
      </c>
      <c r="J39" s="208" t="str">
        <f>IF(B39="","",VLOOKUP(B39,個人番号,名簿!$I$1,FALSE))</f>
        <v/>
      </c>
      <c r="K39" s="230">
        <f t="shared" si="2"/>
        <v>99</v>
      </c>
      <c r="L39" s="232"/>
      <c r="M39" s="282"/>
      <c r="N39" s="280"/>
      <c r="O39" s="191" t="str">
        <f>IF(M39="","",VLOOKUP(M39,個人番号,名簿!$D$1,FALSE))</f>
        <v/>
      </c>
      <c r="P39" s="191" t="str">
        <f>IF(M39="","",VLOOKUP(M39,個人番号,名簿!$E$1,FALSE))</f>
        <v/>
      </c>
      <c r="Q39" s="187" t="str">
        <f>IF(M39="","",VLOOKUP(M39,個人番号,名簿!$H$1,FALSE))</f>
        <v/>
      </c>
      <c r="R39" s="191" t="str">
        <f>IF(M39="","",VLOOKUP(M39,個人番号,名簿!$F$1,FALSE))</f>
        <v/>
      </c>
      <c r="S39" s="244"/>
      <c r="T39" s="431" t="str">
        <f>IF(M39="","",VLOOKUP(M39,個人番号,名簿!$J$1,FALSE))</f>
        <v/>
      </c>
      <c r="U39" s="208" t="str">
        <f>IF(M39="","",VLOOKUP(M39,個人番号,名簿!$I$1,FALSE))</f>
        <v/>
      </c>
      <c r="X39" s="185" t="s">
        <v>2602</v>
      </c>
    </row>
    <row r="40" spans="1:24" ht="27.6" customHeight="1" thickBot="1">
      <c r="A40" s="232"/>
      <c r="B40" s="282"/>
      <c r="C40" s="280"/>
      <c r="D40" s="191" t="str">
        <f>IF(B40="","",VLOOKUP(B40,個人番号,名簿!$D$1,FALSE))</f>
        <v/>
      </c>
      <c r="E40" s="191" t="str">
        <f>IF(B40="","",VLOOKUP(B40,個人番号,名簿!$E$1,FALSE))</f>
        <v/>
      </c>
      <c r="F40" s="187" t="str">
        <f>IF(B40="","",VLOOKUP(B40,個人番号,名簿!$H$1,FALSE))</f>
        <v/>
      </c>
      <c r="G40" s="191" t="str">
        <f>IF(B40="","",VLOOKUP(B40,個人番号,名簿!$F$1,FALSE))</f>
        <v/>
      </c>
      <c r="H40" s="244"/>
      <c r="I40" s="431" t="str">
        <f>IF(B40="","",VLOOKUP(B40,個人番号,名簿!$J$1,FALSE))</f>
        <v/>
      </c>
      <c r="J40" s="208" t="str">
        <f>IF(B40="","",VLOOKUP(B40,個人番号,名簿!$I$1,FALSE))</f>
        <v/>
      </c>
      <c r="K40" s="230">
        <f t="shared" si="2"/>
        <v>99</v>
      </c>
      <c r="L40" s="233"/>
      <c r="M40" s="283"/>
      <c r="N40" s="337"/>
      <c r="O40" s="192" t="str">
        <f>IF(M40="","",VLOOKUP(M40,個人番号,名簿!$D$1,FALSE))</f>
        <v/>
      </c>
      <c r="P40" s="192" t="str">
        <f>IF(M40="","",VLOOKUP(M40,個人番号,名簿!$E$1,FALSE))</f>
        <v/>
      </c>
      <c r="Q40" s="187" t="str">
        <f>IF(M40="","",VLOOKUP(M40,個人番号,名簿!$H$1,FALSE))</f>
        <v/>
      </c>
      <c r="R40" s="192" t="str">
        <f>IF(M40="","",VLOOKUP(M40,個人番号,名簿!$F$1,FALSE))</f>
        <v/>
      </c>
      <c r="S40" s="245"/>
      <c r="T40" s="432" t="str">
        <f>IF(M40="","",VLOOKUP(M40,個人番号,名簿!$J$1,FALSE))</f>
        <v/>
      </c>
      <c r="U40" s="209" t="str">
        <f>IF(M40="","",VLOOKUP(M40,個人番号,名簿!$I$1,FALSE))</f>
        <v/>
      </c>
      <c r="X40" s="185" t="s">
        <v>2603</v>
      </c>
    </row>
    <row r="41" spans="1:24" ht="27.6" customHeight="1">
      <c r="A41" s="232"/>
      <c r="B41" s="282"/>
      <c r="C41" s="280"/>
      <c r="D41" s="191" t="str">
        <f>IF(B41="","",VLOOKUP(B41,個人番号,名簿!$D$1,FALSE))</f>
        <v/>
      </c>
      <c r="E41" s="191" t="str">
        <f>IF(B41="","",VLOOKUP(B41,個人番号,名簿!$E$1,FALSE))</f>
        <v/>
      </c>
      <c r="F41" s="187" t="str">
        <f>IF(B41="","",VLOOKUP(B41,個人番号,名簿!$H$1,FALSE))</f>
        <v/>
      </c>
      <c r="G41" s="191" t="str">
        <f>IF(B41="","",VLOOKUP(B41,個人番号,名簿!$F$1,FALSE))</f>
        <v/>
      </c>
      <c r="H41" s="244"/>
      <c r="I41" s="431" t="str">
        <f>IF(B41="","",VLOOKUP(B41,個人番号,名簿!$J$1,FALSE))</f>
        <v/>
      </c>
      <c r="J41" s="208" t="str">
        <f>IF(B41="","",VLOOKUP(B41,個人番号,名簿!$I$1,FALSE))</f>
        <v/>
      </c>
      <c r="K41" s="230">
        <f t="shared" si="2"/>
        <v>99</v>
      </c>
      <c r="L41" s="563" t="s">
        <v>2128</v>
      </c>
      <c r="M41" s="564"/>
      <c r="N41" s="564"/>
      <c r="O41" s="564"/>
      <c r="P41" s="564"/>
      <c r="Q41" s="564"/>
      <c r="R41" s="564"/>
      <c r="S41" s="564"/>
      <c r="T41" s="564"/>
      <c r="U41" s="564"/>
      <c r="X41" s="185" t="s">
        <v>2604</v>
      </c>
    </row>
    <row r="42" spans="1:24" ht="27.6" customHeight="1">
      <c r="A42" s="232"/>
      <c r="B42" s="282"/>
      <c r="C42" s="280"/>
      <c r="D42" s="191" t="str">
        <f>IF(B42="","",VLOOKUP(B42,個人番号,名簿!$D$1,FALSE))</f>
        <v/>
      </c>
      <c r="E42" s="191" t="str">
        <f>IF(B42="","",VLOOKUP(B42,個人番号,名簿!$E$1,FALSE))</f>
        <v/>
      </c>
      <c r="F42" s="187" t="str">
        <f>IF(B42="","",VLOOKUP(B42,個人番号,名簿!$H$1,FALSE))</f>
        <v/>
      </c>
      <c r="G42" s="191" t="str">
        <f>IF(B42="","",VLOOKUP(B42,個人番号,名簿!$F$1,FALSE))</f>
        <v/>
      </c>
      <c r="H42" s="244"/>
      <c r="I42" s="431" t="str">
        <f>IF(B42="","",VLOOKUP(B42,個人番号,名簿!$J$1,FALSE))</f>
        <v/>
      </c>
      <c r="J42" s="208" t="str">
        <f>IF(B42="","",VLOOKUP(B42,個人番号,名簿!$I$1,FALSE))</f>
        <v/>
      </c>
      <c r="K42" s="230">
        <f t="shared" si="2"/>
        <v>99</v>
      </c>
      <c r="L42" s="565"/>
      <c r="M42" s="565"/>
      <c r="N42" s="565"/>
      <c r="O42" s="565"/>
      <c r="P42" s="565"/>
      <c r="Q42" s="565"/>
      <c r="R42" s="565"/>
      <c r="S42" s="565"/>
      <c r="T42" s="565"/>
      <c r="U42" s="565"/>
    </row>
    <row r="43" spans="1:24" ht="27.6" customHeight="1">
      <c r="A43" s="232"/>
      <c r="B43" s="282"/>
      <c r="C43" s="280"/>
      <c r="D43" s="191" t="str">
        <f>IF(B43="","",VLOOKUP(B43,個人番号,名簿!$D$1,FALSE))</f>
        <v/>
      </c>
      <c r="E43" s="191" t="str">
        <f>IF(B43="","",VLOOKUP(B43,個人番号,名簿!$E$1,FALSE))</f>
        <v/>
      </c>
      <c r="F43" s="187" t="str">
        <f>IF(B43="","",VLOOKUP(B43,個人番号,名簿!$H$1,FALSE))</f>
        <v/>
      </c>
      <c r="G43" s="191" t="str">
        <f>IF(B43="","",VLOOKUP(B43,個人番号,名簿!$F$1,FALSE))</f>
        <v/>
      </c>
      <c r="H43" s="244"/>
      <c r="I43" s="431" t="str">
        <f>IF(B43="","",VLOOKUP(B43,個人番号,名簿!$J$1,FALSE))</f>
        <v/>
      </c>
      <c r="J43" s="208" t="str">
        <f>IF(B43="","",VLOOKUP(B43,個人番号,名簿!$I$1,FALSE))</f>
        <v/>
      </c>
      <c r="K43" s="230">
        <f t="shared" si="2"/>
        <v>99</v>
      </c>
      <c r="L43" s="565"/>
      <c r="M43" s="565"/>
      <c r="N43" s="565"/>
      <c r="O43" s="565"/>
      <c r="P43" s="565"/>
      <c r="Q43" s="565"/>
      <c r="R43" s="565"/>
      <c r="S43" s="565"/>
      <c r="T43" s="565"/>
      <c r="U43" s="565"/>
    </row>
    <row r="44" spans="1:24" ht="27.6" customHeight="1">
      <c r="A44" s="232"/>
      <c r="B44" s="282"/>
      <c r="C44" s="280"/>
      <c r="D44" s="191" t="str">
        <f>IF(B44="","",VLOOKUP(B44,個人番号,名簿!$D$1,FALSE))</f>
        <v/>
      </c>
      <c r="E44" s="191" t="str">
        <f>IF(B44="","",VLOOKUP(B44,個人番号,名簿!$E$1,FALSE))</f>
        <v/>
      </c>
      <c r="F44" s="187" t="str">
        <f>IF(B44="","",VLOOKUP(B44,個人番号,名簿!$H$1,FALSE))</f>
        <v/>
      </c>
      <c r="G44" s="191" t="str">
        <f>IF(B44="","",VLOOKUP(B44,個人番号,名簿!$F$1,FALSE))</f>
        <v/>
      </c>
      <c r="H44" s="244"/>
      <c r="I44" s="431" t="str">
        <f>IF(B44="","",VLOOKUP(B44,個人番号,名簿!$J$1,FALSE))</f>
        <v/>
      </c>
      <c r="J44" s="208" t="str">
        <f>IF(B44="","",VLOOKUP(B44,個人番号,名簿!$I$1,FALSE))</f>
        <v/>
      </c>
      <c r="K44" s="230">
        <f t="shared" si="2"/>
        <v>99</v>
      </c>
      <c r="M44" s="566" t="s">
        <v>369</v>
      </c>
      <c r="N44" s="566"/>
      <c r="O44" s="567" t="str">
        <f>$B$4</f>
        <v/>
      </c>
      <c r="P44" s="567"/>
      <c r="Q44" s="567"/>
      <c r="R44" s="567"/>
      <c r="S44" s="567"/>
      <c r="T44" s="211"/>
      <c r="U44" s="211"/>
    </row>
    <row r="45" spans="1:24" ht="27.6" customHeight="1">
      <c r="A45" s="232"/>
      <c r="B45" s="282"/>
      <c r="C45" s="280"/>
      <c r="D45" s="191" t="str">
        <f>IF(B45="","",VLOOKUP(B45,個人番号,名簿!$D$1,FALSE))</f>
        <v/>
      </c>
      <c r="E45" s="191" t="str">
        <f>IF(B45="","",VLOOKUP(B45,個人番号,名簿!$E$1,FALSE))</f>
        <v/>
      </c>
      <c r="F45" s="187" t="str">
        <f>IF(B45="","",VLOOKUP(B45,個人番号,名簿!$H$1,FALSE))</f>
        <v/>
      </c>
      <c r="G45" s="191" t="str">
        <f>IF(B45="","",VLOOKUP(B45,個人番号,名簿!$F$1,FALSE))</f>
        <v/>
      </c>
      <c r="H45" s="244"/>
      <c r="I45" s="431" t="str">
        <f>IF(B45="","",VLOOKUP(B45,個人番号,名簿!$J$1,FALSE))</f>
        <v/>
      </c>
      <c r="J45" s="208" t="str">
        <f>IF(B45="","",VLOOKUP(B45,個人番号,名簿!$I$1,FALSE))</f>
        <v/>
      </c>
      <c r="K45" s="230">
        <f t="shared" si="2"/>
        <v>99</v>
      </c>
      <c r="M45" s="566" t="s">
        <v>496</v>
      </c>
      <c r="N45" s="566"/>
      <c r="O45" s="567" t="str">
        <f>名簿!$M$8</f>
        <v/>
      </c>
      <c r="P45" s="567"/>
      <c r="Q45" s="567"/>
      <c r="R45" s="567"/>
      <c r="S45" s="567"/>
      <c r="T45" s="211"/>
      <c r="U45" s="211"/>
    </row>
    <row r="46" spans="1:24" ht="27.6" customHeight="1" thickBot="1">
      <c r="A46" s="233"/>
      <c r="B46" s="283"/>
      <c r="C46" s="337"/>
      <c r="D46" s="192" t="str">
        <f>IF(B46="","",VLOOKUP(B46,個人番号,名簿!$D$1,FALSE))</f>
        <v/>
      </c>
      <c r="E46" s="192" t="str">
        <f>IF(B46="","",VLOOKUP(B46,個人番号,名簿!$E$1,FALSE))</f>
        <v/>
      </c>
      <c r="F46" s="188" t="str">
        <f>IF(B46="","",VLOOKUP(B46,個人番号,名簿!$H$1,FALSE))</f>
        <v/>
      </c>
      <c r="G46" s="192" t="str">
        <f>IF(B46="","",VLOOKUP(B46,個人番号,名簿!$F$1,FALSE))</f>
        <v/>
      </c>
      <c r="H46" s="245"/>
      <c r="I46" s="432" t="str">
        <f>IF(B46="","",VLOOKUP(B46,個人番号,名簿!$J$1,FALSE))</f>
        <v/>
      </c>
      <c r="J46" s="209" t="str">
        <f>IF(B46="","",VLOOKUP(B46,個人番号,名簿!$I$1,FALSE))</f>
        <v/>
      </c>
      <c r="K46" s="230">
        <f t="shared" si="2"/>
        <v>99</v>
      </c>
      <c r="M46" s="566" t="s">
        <v>485</v>
      </c>
      <c r="N46" s="566"/>
      <c r="O46" s="567" t="str">
        <f>名簿!$M$11</f>
        <v/>
      </c>
      <c r="P46" s="567"/>
      <c r="Q46" s="567"/>
      <c r="R46" s="567"/>
      <c r="S46" s="567"/>
      <c r="T46" s="211"/>
      <c r="U46" s="211"/>
    </row>
    <row r="47" spans="1:24" ht="27.6" customHeight="1" thickBot="1">
      <c r="N47" s="608">
        <f ca="1">NOW()</f>
        <v>44915.390940972226</v>
      </c>
      <c r="O47" s="608"/>
      <c r="P47" s="608"/>
    </row>
    <row r="48" spans="1:24" ht="27.6" customHeight="1" thickBot="1">
      <c r="A48" s="225" t="s">
        <v>2131</v>
      </c>
      <c r="B48" s="226" t="s">
        <v>853</v>
      </c>
      <c r="C48" s="227" t="s">
        <v>2136</v>
      </c>
      <c r="D48" s="216"/>
      <c r="E48" s="217"/>
      <c r="F48" s="217"/>
      <c r="G48" s="217"/>
      <c r="H48" s="217"/>
      <c r="I48" s="217"/>
      <c r="J48" s="217"/>
      <c r="K48" s="217"/>
      <c r="L48" s="217"/>
    </row>
    <row r="49" spans="1:24" ht="27.6" customHeight="1">
      <c r="A49" s="223" t="s">
        <v>487</v>
      </c>
      <c r="B49" s="224">
        <f>INT(SUMPRODUCT(1/SUBSTITUTE(COUNTIF(B7:B46,B7:B46),0,100)))</f>
        <v>0</v>
      </c>
      <c r="C49" s="193">
        <f>COUNTA(B13:B46)</f>
        <v>0</v>
      </c>
      <c r="D49" s="549" t="str">
        <f>IF(B52=0," リレー　    チーム　×　"&amp;設定!$F$36&amp;"　円　＝　 　                　円","リレー　"&amp;B52&amp;"　チーム　×　"&amp;設定!$F$36&amp;"　円　＝　"&amp;B53&amp;"　円")</f>
        <v xml:space="preserve"> リレー　    チーム　×　1100　円　＝　 　                　円</v>
      </c>
      <c r="E49" s="549"/>
      <c r="F49" s="549"/>
      <c r="G49" s="549"/>
      <c r="H49" s="549"/>
      <c r="I49" s="549"/>
      <c r="J49" s="549"/>
      <c r="K49" s="549"/>
      <c r="L49" s="550"/>
      <c r="O49" s="228" t="s">
        <v>2142</v>
      </c>
      <c r="P49" s="611"/>
      <c r="Q49" s="611"/>
      <c r="R49" s="611"/>
      <c r="S49" s="611"/>
      <c r="T49" s="420"/>
      <c r="U49" s="229" t="s">
        <v>495</v>
      </c>
    </row>
    <row r="50" spans="1:24" ht="27.6" customHeight="1">
      <c r="A50" s="219" t="s">
        <v>488</v>
      </c>
      <c r="B50" s="221">
        <f>INT(SUMPRODUCT(1/SUBSTITUTE(COUNTIF(M7:M40,M7:M40),0,100)))</f>
        <v>0</v>
      </c>
      <c r="C50" s="191">
        <f>COUNTA(M13:M40)</f>
        <v>0</v>
      </c>
      <c r="D50" s="552" t="str">
        <f>IF(C51=0," のべ種目数　　　種目× "&amp;設定!$F$35&amp;"  円　＝　                 　円","のべ種目数　"&amp;C51&amp;"　種目×　"&amp;設定!$F$35&amp;"　円　＝　"&amp;C52&amp;"　円")</f>
        <v xml:space="preserve"> のべ種目数　　　種目× 600  円　＝　                 　円</v>
      </c>
      <c r="E50" s="553"/>
      <c r="F50" s="553"/>
      <c r="G50" s="553"/>
      <c r="H50" s="553"/>
      <c r="I50" s="553"/>
      <c r="J50" s="553"/>
      <c r="K50" s="553"/>
      <c r="L50" s="554"/>
    </row>
    <row r="51" spans="1:24" ht="27.6" customHeight="1" thickBot="1">
      <c r="A51" s="220" t="s">
        <v>493</v>
      </c>
      <c r="B51" s="222">
        <f>SUM(B49:B50)</f>
        <v>0</v>
      </c>
      <c r="C51" s="192">
        <f>SUM(C49:C50)</f>
        <v>0</v>
      </c>
      <c r="D51" s="555" t="str">
        <f>IF(C53=0,"合計金額　　　            　円","合計　"&amp;C53&amp;"　円")</f>
        <v>合計金額　　　            　円</v>
      </c>
      <c r="E51" s="555"/>
      <c r="F51" s="555"/>
      <c r="G51" s="555"/>
      <c r="H51" s="555"/>
      <c r="I51" s="555"/>
      <c r="J51" s="555"/>
      <c r="K51" s="555"/>
      <c r="L51" s="556"/>
      <c r="O51" s="228" t="s">
        <v>2079</v>
      </c>
      <c r="P51" s="611"/>
      <c r="Q51" s="611"/>
      <c r="R51" s="611"/>
      <c r="S51" s="611"/>
      <c r="T51" s="420"/>
      <c r="U51" s="229" t="s">
        <v>497</v>
      </c>
    </row>
    <row r="52" spans="1:24" ht="27.6" hidden="1" customHeight="1">
      <c r="A52" s="415" t="s">
        <v>2137</v>
      </c>
      <c r="B52" s="415">
        <f>COUNTA(B7,M7)</f>
        <v>0</v>
      </c>
      <c r="C52" s="415">
        <f>C51*設定!$F$35</f>
        <v>0</v>
      </c>
      <c r="O52" s="228"/>
      <c r="P52" s="650"/>
      <c r="Q52" s="650"/>
      <c r="R52" s="650"/>
      <c r="S52" s="650"/>
      <c r="T52" s="422"/>
      <c r="U52" s="211"/>
    </row>
    <row r="53" spans="1:24" ht="27.6" hidden="1" customHeight="1">
      <c r="A53" s="415" t="s">
        <v>2138</v>
      </c>
      <c r="B53" s="415">
        <f>B52*設定!$F$36</f>
        <v>0</v>
      </c>
      <c r="C53" s="415">
        <f>SUM(B53,C52)</f>
        <v>0</v>
      </c>
    </row>
    <row r="54" spans="1:24" ht="13.5" customHeight="1" thickBot="1">
      <c r="A54" s="415"/>
      <c r="B54" s="415"/>
      <c r="C54" s="415"/>
      <c r="X54" s="185" t="s">
        <v>2609</v>
      </c>
    </row>
    <row r="55" spans="1:24" ht="27.6" customHeight="1" thickBot="1">
      <c r="A55" s="415"/>
      <c r="B55" s="597" t="s">
        <v>2574</v>
      </c>
      <c r="C55" s="598"/>
      <c r="D55" s="599"/>
      <c r="E55" s="600"/>
      <c r="F55" s="600"/>
      <c r="G55" s="600"/>
      <c r="H55" s="600"/>
      <c r="I55" s="600"/>
      <c r="J55" s="600"/>
      <c r="K55" s="600"/>
      <c r="L55" s="601"/>
      <c r="V55" s="185" t="s">
        <v>2575</v>
      </c>
      <c r="X55" s="185" t="s">
        <v>2610</v>
      </c>
    </row>
    <row r="56" spans="1:24" ht="13.5" hidden="1" customHeight="1">
      <c r="A56" s="415"/>
      <c r="B56" s="415"/>
      <c r="C56" s="415"/>
      <c r="V56" s="185" t="s">
        <v>2576</v>
      </c>
    </row>
    <row r="57" spans="1:24" ht="13.5" hidden="1" customHeight="1">
      <c r="A57" s="415"/>
      <c r="B57" s="415"/>
      <c r="C57" s="415"/>
      <c r="V57" s="185" t="s">
        <v>2577</v>
      </c>
    </row>
    <row r="58" spans="1:24" ht="13.8" hidden="1" thickBot="1">
      <c r="V58" s="185" t="s">
        <v>2578</v>
      </c>
    </row>
    <row r="59" spans="1:24" ht="27" hidden="1" customHeight="1">
      <c r="B59" s="641" t="s">
        <v>2399</v>
      </c>
      <c r="C59" s="642"/>
      <c r="D59" s="214" t="s">
        <v>2402</v>
      </c>
      <c r="E59" s="341"/>
      <c r="V59" s="185" t="s">
        <v>2404</v>
      </c>
    </row>
    <row r="60" spans="1:24" ht="27" hidden="1" customHeight="1" thickBot="1">
      <c r="B60" s="643" t="s">
        <v>2400</v>
      </c>
      <c r="C60" s="644"/>
      <c r="D60" s="192" t="s">
        <v>2403</v>
      </c>
      <c r="E60" s="340"/>
      <c r="V60" s="185" t="s">
        <v>2405</v>
      </c>
    </row>
  </sheetData>
  <mergeCells count="26">
    <mergeCell ref="B55:C55"/>
    <mergeCell ref="D55:L55"/>
    <mergeCell ref="M4:N4"/>
    <mergeCell ref="P4:R4"/>
    <mergeCell ref="P51:S51"/>
    <mergeCell ref="P1:R1"/>
    <mergeCell ref="S1:U1"/>
    <mergeCell ref="C2:P2"/>
    <mergeCell ref="R2:V2"/>
    <mergeCell ref="B4:J4"/>
    <mergeCell ref="B59:C59"/>
    <mergeCell ref="B60:C60"/>
    <mergeCell ref="W8:Y9"/>
    <mergeCell ref="N47:P47"/>
    <mergeCell ref="D49:L49"/>
    <mergeCell ref="P49:S49"/>
    <mergeCell ref="D50:L50"/>
    <mergeCell ref="L41:U43"/>
    <mergeCell ref="D51:L51"/>
    <mergeCell ref="P52:S52"/>
    <mergeCell ref="M44:N44"/>
    <mergeCell ref="O44:S44"/>
    <mergeCell ref="M45:N45"/>
    <mergeCell ref="O45:S45"/>
    <mergeCell ref="M46:N46"/>
    <mergeCell ref="O46:S46"/>
  </mergeCells>
  <phoneticPr fontId="2"/>
  <dataValidations count="7">
    <dataValidation type="list" allowBlank="1" showInputMessage="1" showErrorMessage="1" sqref="A13:A46" xr:uid="{00000000-0002-0000-0A00-000000000000}">
      <formula1>$A$13:$A$28</formula1>
    </dataValidation>
    <dataValidation type="list" allowBlank="1" showInputMessage="1" showErrorMessage="1" sqref="L13:L40" xr:uid="{00000000-0002-0000-0A00-000001000000}">
      <formula1>$L$13:$L$25</formula1>
    </dataValidation>
    <dataValidation type="list" allowBlank="1" showInputMessage="1" showErrorMessage="1" sqref="E59:E60" xr:uid="{00000000-0002-0000-0A00-000002000000}">
      <formula1>$V$59:$V$60</formula1>
    </dataValidation>
    <dataValidation type="whole" allowBlank="1" showInputMessage="1" showErrorMessage="1" sqref="H7:H46 S7:S40" xr:uid="{00000000-0002-0000-0A00-000003000000}">
      <formula1>0</formula1>
      <formula2>1000000</formula2>
    </dataValidation>
    <dataValidation type="list" allowBlank="1" showInputMessage="1" showErrorMessage="1" sqref="D55:L55" xr:uid="{00000000-0002-0000-0A00-000004000000}">
      <formula1>$V$55:$V$58</formula1>
    </dataValidation>
    <dataValidation type="list" allowBlank="1" showInputMessage="1" showErrorMessage="1" sqref="P4:R4" xr:uid="{00000000-0002-0000-0A00-000005000000}">
      <formula1>$X$22:$X$41</formula1>
    </dataValidation>
    <dataValidation type="list" allowBlank="1" showInputMessage="1" showErrorMessage="1" sqref="M4:N4" xr:uid="{00000000-0002-0000-0A00-000006000000}">
      <formula1>$W$22:$W$26</formula1>
    </dataValidation>
  </dataValidations>
  <printOptions horizontalCentered="1"/>
  <pageMargins left="0.39370078740157483" right="0.39370078740157483" top="0.78740157480314965" bottom="0.39370078740157483" header="0.31496062992125984" footer="0.31496062992125984"/>
  <pageSetup paperSize="9" scale="52"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pageSetUpPr fitToPage="1"/>
  </sheetPr>
  <dimension ref="A1:AN64"/>
  <sheetViews>
    <sheetView showGridLines="0" view="pageBreakPreview" zoomScale="55" zoomScaleNormal="55" zoomScaleSheetLayoutView="55" workbookViewId="0">
      <selection activeCell="M4" sqref="M4:N4"/>
    </sheetView>
  </sheetViews>
  <sheetFormatPr defaultColWidth="8.88671875" defaultRowHeight="13.2"/>
  <cols>
    <col min="1" max="1" width="10.88671875" style="185" customWidth="1"/>
    <col min="2" max="2" width="9.109375" style="185" customWidth="1"/>
    <col min="3" max="3" width="7.109375" style="185" customWidth="1"/>
    <col min="4" max="4" width="18.109375" style="185" customWidth="1"/>
    <col min="5" max="5" width="12.88671875" style="185" customWidth="1"/>
    <col min="6" max="6" width="10.88671875" style="185" hidden="1" customWidth="1"/>
    <col min="7" max="7" width="4.44140625" style="185" customWidth="1"/>
    <col min="8" max="10" width="8.88671875" style="185" customWidth="1"/>
    <col min="11" max="11" width="2.88671875" style="185" customWidth="1"/>
    <col min="12" max="12" width="10.88671875" style="185" customWidth="1"/>
    <col min="13" max="13" width="9.109375" style="185" customWidth="1"/>
    <col min="14" max="14" width="7.109375" style="185" customWidth="1"/>
    <col min="15" max="15" width="18.109375" style="185" customWidth="1"/>
    <col min="16" max="16" width="12.88671875" style="185" customWidth="1"/>
    <col min="17" max="17" width="10.88671875" style="185" hidden="1" customWidth="1"/>
    <col min="18" max="18" width="4.44140625" style="185" customWidth="1"/>
    <col min="19" max="20" width="8.88671875" style="185" customWidth="1"/>
    <col min="21" max="21" width="8.88671875" style="185"/>
    <col min="22" max="22" width="2.88671875" style="185" customWidth="1"/>
    <col min="23" max="23" width="16.33203125" style="185" customWidth="1"/>
    <col min="24" max="24" width="14.6640625" style="185" customWidth="1"/>
    <col min="25" max="33" width="11" style="185" customWidth="1"/>
    <col min="34" max="40" width="10.88671875" style="185" customWidth="1"/>
    <col min="41" max="16384" width="8.88671875" style="185"/>
  </cols>
  <sheetData>
    <row r="1" spans="1:31" ht="30" customHeight="1" thickBot="1">
      <c r="A1" s="197" t="str">
        <f>設定!$G$2</f>
        <v>令和4年度</v>
      </c>
      <c r="P1" s="569" t="s">
        <v>483</v>
      </c>
      <c r="Q1" s="570"/>
      <c r="R1" s="570"/>
      <c r="S1" s="571">
        <f>名簿!$M$2</f>
        <v>0</v>
      </c>
      <c r="T1" s="618"/>
      <c r="U1" s="572"/>
    </row>
    <row r="2" spans="1:31" ht="30" customHeight="1" thickBot="1">
      <c r="C2" s="619" t="str">
        <f>設定!$G$5</f>
        <v>第６８回　全日本中学校通信陸上競技神奈川県大会</v>
      </c>
      <c r="D2" s="619"/>
      <c r="E2" s="619"/>
      <c r="F2" s="619"/>
      <c r="G2" s="619"/>
      <c r="H2" s="619"/>
      <c r="I2" s="619"/>
      <c r="J2" s="619"/>
      <c r="K2" s="619"/>
      <c r="L2" s="619"/>
      <c r="M2" s="619"/>
      <c r="N2" s="619"/>
      <c r="O2" s="619"/>
      <c r="P2" s="619"/>
      <c r="Q2" s="190"/>
      <c r="R2" s="574" t="s">
        <v>2126</v>
      </c>
      <c r="S2" s="574"/>
      <c r="T2" s="574"/>
      <c r="U2" s="574"/>
      <c r="V2" s="575"/>
    </row>
    <row r="3" spans="1:31" ht="14.4" customHeight="1" thickBot="1"/>
    <row r="4" spans="1:31" ht="30" customHeight="1" thickBot="1">
      <c r="A4" s="189" t="s">
        <v>369</v>
      </c>
      <c r="B4" s="576" t="str">
        <f>名簿!M5</f>
        <v/>
      </c>
      <c r="C4" s="576"/>
      <c r="D4" s="576"/>
      <c r="E4" s="576"/>
      <c r="F4" s="576"/>
      <c r="G4" s="576"/>
      <c r="H4" s="576"/>
      <c r="I4" s="571"/>
      <c r="J4" s="577"/>
      <c r="L4" s="225" t="s">
        <v>2579</v>
      </c>
      <c r="M4" s="602"/>
      <c r="N4" s="603"/>
      <c r="O4" s="225" t="s">
        <v>2580</v>
      </c>
      <c r="P4" s="602"/>
      <c r="Q4" s="602"/>
      <c r="R4" s="603"/>
    </row>
    <row r="5" spans="1:31" ht="24.9" customHeight="1" thickBot="1">
      <c r="A5" s="186" t="s">
        <v>486</v>
      </c>
      <c r="L5" s="186" t="s">
        <v>484</v>
      </c>
    </row>
    <row r="6" spans="1:31" ht="45" customHeight="1" thickBot="1">
      <c r="A6" s="198" t="s">
        <v>489</v>
      </c>
      <c r="B6" s="199" t="s">
        <v>855</v>
      </c>
      <c r="C6" s="194" t="s">
        <v>851</v>
      </c>
      <c r="D6" s="195" t="s">
        <v>863</v>
      </c>
      <c r="E6" s="195" t="s">
        <v>862</v>
      </c>
      <c r="F6" s="195" t="s">
        <v>1079</v>
      </c>
      <c r="G6" s="195" t="s">
        <v>354</v>
      </c>
      <c r="H6" s="195" t="s">
        <v>364</v>
      </c>
      <c r="I6" s="296" t="s">
        <v>2423</v>
      </c>
      <c r="J6" s="196" t="s">
        <v>1639</v>
      </c>
      <c r="L6" s="198" t="s">
        <v>489</v>
      </c>
      <c r="M6" s="199" t="s">
        <v>855</v>
      </c>
      <c r="N6" s="194" t="s">
        <v>851</v>
      </c>
      <c r="O6" s="195" t="s">
        <v>863</v>
      </c>
      <c r="P6" s="195" t="s">
        <v>862</v>
      </c>
      <c r="Q6" s="195" t="s">
        <v>1079</v>
      </c>
      <c r="R6" s="195" t="s">
        <v>354</v>
      </c>
      <c r="S6" s="195" t="s">
        <v>364</v>
      </c>
      <c r="T6" s="296" t="s">
        <v>2423</v>
      </c>
      <c r="U6" s="196" t="s">
        <v>1639</v>
      </c>
    </row>
    <row r="7" spans="1:31" ht="27.6" customHeight="1">
      <c r="A7" s="257" t="s">
        <v>1080</v>
      </c>
      <c r="B7" s="480"/>
      <c r="C7" s="213" t="str">
        <f>IF(B7="","",$S$1)</f>
        <v/>
      </c>
      <c r="D7" s="214" t="str">
        <f>IF(B7="","",VLOOKUP(B7,個人番号,名簿!$D$1,FALSE))</f>
        <v/>
      </c>
      <c r="E7" s="214" t="str">
        <f>IF(B7="","",VLOOKUP(B7,個人番号,名簿!$E$1,FALSE))</f>
        <v/>
      </c>
      <c r="F7" s="214" t="str">
        <f>IF(B7="","",VLOOKUP(B7,個人番号,名簿!$H$1,FALSE))</f>
        <v/>
      </c>
      <c r="G7" s="214" t="str">
        <f>IF(B7="","",VLOOKUP(B7,個人番号,名簿!$F$1,FALSE))</f>
        <v/>
      </c>
      <c r="H7" s="476"/>
      <c r="I7" s="427" t="str">
        <f>IF(B7="","",VLOOKUP(B7,個人番号,名簿!$J$1,FALSE))</f>
        <v/>
      </c>
      <c r="J7" s="215" t="str">
        <f>IF(B7="","",VLOOKUP(B7,個人番号,名簿!$I$1,FALSE))</f>
        <v/>
      </c>
      <c r="L7" s="257" t="s">
        <v>1080</v>
      </c>
      <c r="M7" s="212"/>
      <c r="N7" s="213" t="str">
        <f>IF(M7="","",$S$1)</f>
        <v/>
      </c>
      <c r="O7" s="214" t="str">
        <f>IF(M7="","",VLOOKUP(M7,個人番号,名簿!$D$1,FALSE))</f>
        <v/>
      </c>
      <c r="P7" s="214" t="str">
        <f>IF(M7="","",VLOOKUP(M7,個人番号,名簿!$E$1,FALSE))</f>
        <v/>
      </c>
      <c r="Q7" s="214" t="str">
        <f>IF(M7="","",VLOOKUP(M7,個人番号,名簿!$H$1,FALSE))</f>
        <v/>
      </c>
      <c r="R7" s="214" t="str">
        <f>IF(M7="","",VLOOKUP(M7,個人番号,名簿!$F$1,FALSE))</f>
        <v/>
      </c>
      <c r="S7" s="246"/>
      <c r="T7" s="427" t="str">
        <f>IF(M7="","",VLOOKUP(M7,個人番号,名簿!$J$1,FALSE))</f>
        <v/>
      </c>
      <c r="U7" s="215" t="str">
        <f>IF(M7="","",VLOOKUP(M7,個人番号,名簿!$I$1,FALSE))</f>
        <v/>
      </c>
    </row>
    <row r="8" spans="1:31" ht="27.6" customHeight="1">
      <c r="A8" s="258"/>
      <c r="B8" s="482"/>
      <c r="C8" s="479" t="str">
        <f t="shared" ref="C8:C34" si="0">IF(B8="","",$S$1)</f>
        <v/>
      </c>
      <c r="D8" s="191" t="str">
        <f>IF(B8="","",VLOOKUP(B8,個人番号,名簿!$D$1,FALSE))</f>
        <v/>
      </c>
      <c r="E8" s="191" t="str">
        <f>IF(B8="","",VLOOKUP(B8,個人番号,名簿!$E$1,FALSE))</f>
        <v/>
      </c>
      <c r="F8" s="187" t="str">
        <f>IF(B8="","",VLOOKUP(B8,個人番号,名簿!$H$1,FALSE))</f>
        <v/>
      </c>
      <c r="G8" s="191" t="str">
        <f>IF(B8="","",VLOOKUP(B8,個人番号,名簿!$F$1,FALSE))</f>
        <v/>
      </c>
      <c r="H8" s="286"/>
      <c r="I8" s="431" t="str">
        <f>IF(B8="","",VLOOKUP(B8,個人番号,名簿!$J$1,FALSE))</f>
        <v/>
      </c>
      <c r="J8" s="208" t="str">
        <f>IF(B8="","",VLOOKUP(B8,個人番号,名簿!$I$1,FALSE))</f>
        <v/>
      </c>
      <c r="L8" s="258"/>
      <c r="M8" s="205"/>
      <c r="N8" s="201" t="str">
        <f t="shared" ref="N8:N31" si="1">IF(M8="","",$S$1)</f>
        <v/>
      </c>
      <c r="O8" s="191" t="str">
        <f>IF(M8="","",VLOOKUP(M8,個人番号,名簿!$D$1,FALSE))</f>
        <v/>
      </c>
      <c r="P8" s="191" t="str">
        <f>IF(M8="","",VLOOKUP(M8,個人番号,名簿!$E$1,FALSE))</f>
        <v/>
      </c>
      <c r="Q8" s="187" t="str">
        <f>IF(M8="","",VLOOKUP(M8,個人番号,名簿!$H$1,FALSE))</f>
        <v/>
      </c>
      <c r="R8" s="191" t="str">
        <f>IF(M8="","",VLOOKUP(M8,個人番号,名簿!$F$1,FALSE))</f>
        <v/>
      </c>
      <c r="S8" s="286"/>
      <c r="T8" s="431" t="str">
        <f>IF(M8="","",VLOOKUP(M8,個人番号,名簿!$J$1,FALSE))</f>
        <v/>
      </c>
      <c r="U8" s="208" t="str">
        <f>IF(M8="","",VLOOKUP(M8,個人番号,名簿!$I$1,FALSE))</f>
        <v/>
      </c>
      <c r="W8" s="557" t="s">
        <v>2076</v>
      </c>
      <c r="X8" s="558"/>
      <c r="Y8" s="559"/>
    </row>
    <row r="9" spans="1:31" ht="27.6" customHeight="1">
      <c r="A9" s="258" t="s">
        <v>2326</v>
      </c>
      <c r="B9" s="482"/>
      <c r="C9" s="201" t="str">
        <f t="shared" si="0"/>
        <v/>
      </c>
      <c r="D9" s="191" t="str">
        <f>IF(B9="","",VLOOKUP(B9,個人番号,名簿!$D$1,FALSE))</f>
        <v/>
      </c>
      <c r="E9" s="191" t="str">
        <f>IF(B9="","",VLOOKUP(B9,個人番号,名簿!$E$1,FALSE))</f>
        <v/>
      </c>
      <c r="F9" s="187" t="str">
        <f>IF(B9="","",VLOOKUP(B9,個人番号,名簿!$H$1,FALSE))</f>
        <v/>
      </c>
      <c r="G9" s="191" t="str">
        <f>IF(B9="","",VLOOKUP(B9,個人番号,名簿!$F$1,FALSE))</f>
        <v/>
      </c>
      <c r="H9" s="286"/>
      <c r="I9" s="431" t="str">
        <f>IF(B9="","",VLOOKUP(B9,個人番号,名簿!$J$1,FALSE))</f>
        <v/>
      </c>
      <c r="J9" s="208" t="str">
        <f>IF(B9="","",VLOOKUP(B9,個人番号,名簿!$I$1,FALSE))</f>
        <v/>
      </c>
      <c r="L9" s="258" t="s">
        <v>2326</v>
      </c>
      <c r="M9" s="205"/>
      <c r="N9" s="201" t="str">
        <f t="shared" si="1"/>
        <v/>
      </c>
      <c r="O9" s="191" t="str">
        <f>IF(M9="","",VLOOKUP(M9,個人番号,名簿!$D$1,FALSE))</f>
        <v/>
      </c>
      <c r="P9" s="191" t="str">
        <f>IF(M9="","",VLOOKUP(M9,個人番号,名簿!$E$1,FALSE))</f>
        <v/>
      </c>
      <c r="Q9" s="187" t="str">
        <f>IF(M9="","",VLOOKUP(M9,個人番号,名簿!$H$1,FALSE))</f>
        <v/>
      </c>
      <c r="R9" s="191" t="str">
        <f>IF(M9="","",VLOOKUP(M9,個人番号,名簿!$F$1,FALSE))</f>
        <v/>
      </c>
      <c r="S9" s="286"/>
      <c r="T9" s="431" t="str">
        <f>IF(M9="","",VLOOKUP(M9,個人番号,名簿!$J$1,FALSE))</f>
        <v/>
      </c>
      <c r="U9" s="208" t="str">
        <f>IF(M9="","",VLOOKUP(M9,個人番号,名簿!$I$1,FALSE))</f>
        <v/>
      </c>
      <c r="W9" s="560"/>
      <c r="X9" s="561"/>
      <c r="Y9" s="562"/>
    </row>
    <row r="10" spans="1:31" ht="27.6" customHeight="1">
      <c r="A10" s="258"/>
      <c r="B10" s="482"/>
      <c r="C10" s="201" t="str">
        <f t="shared" si="0"/>
        <v/>
      </c>
      <c r="D10" s="191" t="str">
        <f>IF(B10="","",VLOOKUP(B10,個人番号,名簿!$D$1,FALSE))</f>
        <v/>
      </c>
      <c r="E10" s="191" t="str">
        <f>IF(B10="","",VLOOKUP(B10,個人番号,名簿!$E$1,FALSE))</f>
        <v/>
      </c>
      <c r="F10" s="187" t="str">
        <f>IF(B10="","",VLOOKUP(B10,個人番号,名簿!$H$1,FALSE))</f>
        <v/>
      </c>
      <c r="G10" s="191" t="str">
        <f>IF(B10="","",VLOOKUP(B10,個人番号,名簿!$F$1,FALSE))</f>
        <v/>
      </c>
      <c r="H10" s="286"/>
      <c r="I10" s="431" t="str">
        <f>IF(B10="","",VLOOKUP(B10,個人番号,名簿!$J$1,FALSE))</f>
        <v/>
      </c>
      <c r="J10" s="208" t="str">
        <f>IF(B10="","",VLOOKUP(B10,個人番号,名簿!$I$1,FALSE))</f>
        <v/>
      </c>
      <c r="L10" s="258"/>
      <c r="M10" s="205"/>
      <c r="N10" s="201" t="str">
        <f t="shared" si="1"/>
        <v/>
      </c>
      <c r="O10" s="191" t="str">
        <f>IF(M10="","",VLOOKUP(M10,個人番号,名簿!$D$1,FALSE))</f>
        <v/>
      </c>
      <c r="P10" s="191" t="str">
        <f>IF(M10="","",VLOOKUP(M10,個人番号,名簿!$E$1,FALSE))</f>
        <v/>
      </c>
      <c r="Q10" s="187" t="str">
        <f>IF(M10="","",VLOOKUP(M10,個人番号,名簿!$H$1,FALSE))</f>
        <v/>
      </c>
      <c r="R10" s="191" t="str">
        <f>IF(M10="","",VLOOKUP(M10,個人番号,名簿!$F$1,FALSE))</f>
        <v/>
      </c>
      <c r="S10" s="286"/>
      <c r="T10" s="431" t="str">
        <f>IF(M10="","",VLOOKUP(M10,個人番号,名簿!$J$1,FALSE))</f>
        <v/>
      </c>
      <c r="U10" s="208" t="str">
        <f>IF(M10="","",VLOOKUP(M10,個人番号,名簿!$I$1,FALSE))</f>
        <v/>
      </c>
    </row>
    <row r="11" spans="1:31" ht="27.6" customHeight="1">
      <c r="A11" s="258" t="s">
        <v>2429</v>
      </c>
      <c r="B11" s="482"/>
      <c r="C11" s="201" t="str">
        <f t="shared" si="0"/>
        <v/>
      </c>
      <c r="D11" s="191" t="str">
        <f>IF(B11="","",VLOOKUP(B11,個人番号,名簿!$D$1,FALSE))</f>
        <v/>
      </c>
      <c r="E11" s="191" t="str">
        <f>IF(B11="","",VLOOKUP(B11,個人番号,名簿!$E$1,FALSE))</f>
        <v/>
      </c>
      <c r="F11" s="187" t="str">
        <f>IF(B11="","",VLOOKUP(B11,個人番号,名簿!$H$1,FALSE))</f>
        <v/>
      </c>
      <c r="G11" s="191" t="str">
        <f>IF(B11="","",VLOOKUP(B11,個人番号,名簿!$F$1,FALSE))</f>
        <v/>
      </c>
      <c r="H11" s="286"/>
      <c r="I11" s="431" t="str">
        <f>IF(B11="","",VLOOKUP(B11,個人番号,名簿!$J$1,FALSE))</f>
        <v/>
      </c>
      <c r="J11" s="208" t="str">
        <f>IF(B11="","",VLOOKUP(B11,個人番号,名簿!$I$1,FALSE))</f>
        <v/>
      </c>
      <c r="L11" s="258" t="s">
        <v>2429</v>
      </c>
      <c r="M11" s="205"/>
      <c r="N11" s="201" t="str">
        <f t="shared" si="1"/>
        <v/>
      </c>
      <c r="O11" s="191" t="str">
        <f>IF(M11="","",VLOOKUP(M11,個人番号,名簿!$D$1,FALSE))</f>
        <v/>
      </c>
      <c r="P11" s="191" t="str">
        <f>IF(M11="","",VLOOKUP(M11,個人番号,名簿!$E$1,FALSE))</f>
        <v/>
      </c>
      <c r="Q11" s="187" t="str">
        <f>IF(M11="","",VLOOKUP(M11,個人番号,名簿!$H$1,FALSE))</f>
        <v/>
      </c>
      <c r="R11" s="191" t="str">
        <f>IF(M11="","",VLOOKUP(M11,個人番号,名簿!$F$1,FALSE))</f>
        <v/>
      </c>
      <c r="S11" s="286"/>
      <c r="T11" s="431" t="str">
        <f>IF(M11="","",VLOOKUP(M11,個人番号,名簿!$J$1,FALSE))</f>
        <v/>
      </c>
      <c r="U11" s="208" t="str">
        <f>IF(M11="","",VLOOKUP(M11,個人番号,名簿!$I$1,FALSE))</f>
        <v/>
      </c>
      <c r="W11" s="285" t="s">
        <v>3</v>
      </c>
    </row>
    <row r="12" spans="1:31" ht="27.6" customHeight="1" thickBot="1">
      <c r="A12" s="259"/>
      <c r="B12" s="478"/>
      <c r="C12" s="486" t="str">
        <f t="shared" si="0"/>
        <v/>
      </c>
      <c r="D12" s="192" t="str">
        <f>IF(B12="","",VLOOKUP(B12,個人番号,名簿!$D$1,FALSE))</f>
        <v/>
      </c>
      <c r="E12" s="192" t="str">
        <f>IF(B12="","",VLOOKUP(B12,個人番号,名簿!$E$1,FALSE))</f>
        <v/>
      </c>
      <c r="F12" s="188" t="str">
        <f>IF(B12="","",VLOOKUP(B12,個人番号,名簿!$H$1,FALSE))</f>
        <v/>
      </c>
      <c r="G12" s="192" t="str">
        <f>IF(B12="","",VLOOKUP(B12,個人番号,名簿!$F$1,FALSE))</f>
        <v/>
      </c>
      <c r="H12" s="287"/>
      <c r="I12" s="432" t="str">
        <f>IF(B12="","",VLOOKUP(B12,個人番号,名簿!$J$1,FALSE))</f>
        <v/>
      </c>
      <c r="J12" s="209" t="str">
        <f>IF(B12="","",VLOOKUP(B12,個人番号,名簿!$I$1,FALSE))</f>
        <v/>
      </c>
      <c r="L12" s="259"/>
      <c r="M12" s="206"/>
      <c r="N12" s="202" t="str">
        <f t="shared" si="1"/>
        <v/>
      </c>
      <c r="O12" s="192" t="str">
        <f>IF(M12="","",VLOOKUP(M12,個人番号,名簿!$D$1,FALSE))</f>
        <v/>
      </c>
      <c r="P12" s="192" t="str">
        <f>IF(M12="","",VLOOKUP(M12,個人番号,名簿!$E$1,FALSE))</f>
        <v/>
      </c>
      <c r="Q12" s="188" t="str">
        <f>IF(M12="","",VLOOKUP(M12,個人番号,名簿!$H$1,FALSE))</f>
        <v/>
      </c>
      <c r="R12" s="192" t="str">
        <f>IF(M12="","",VLOOKUP(M12,個人番号,名簿!$F$1,FALSE))</f>
        <v/>
      </c>
      <c r="S12" s="287"/>
      <c r="T12" s="432" t="str">
        <f>IF(M12="","",VLOOKUP(M12,個人番号,名簿!$J$1,FALSE))</f>
        <v/>
      </c>
      <c r="U12" s="209" t="str">
        <f>IF(M12="","",VLOOKUP(M12,個人番号,名簿!$I$1,FALSE))</f>
        <v/>
      </c>
      <c r="W12" s="192" t="s">
        <v>489</v>
      </c>
      <c r="X12" s="192" t="s">
        <v>1079</v>
      </c>
      <c r="Y12" s="192" t="s">
        <v>2146</v>
      </c>
      <c r="Z12" s="192" t="s">
        <v>2147</v>
      </c>
      <c r="AA12" s="192" t="s">
        <v>2148</v>
      </c>
      <c r="AB12" s="192" t="s">
        <v>2149</v>
      </c>
      <c r="AC12" s="192" t="s">
        <v>2150</v>
      </c>
      <c r="AD12" s="192" t="s">
        <v>2151</v>
      </c>
      <c r="AE12" s="192" t="s">
        <v>1087</v>
      </c>
    </row>
    <row r="13" spans="1:31" ht="27.6" customHeight="1">
      <c r="A13" s="257" t="s">
        <v>2337</v>
      </c>
      <c r="B13" s="212"/>
      <c r="C13" s="213" t="str">
        <f t="shared" si="0"/>
        <v/>
      </c>
      <c r="D13" s="214" t="str">
        <f>IF(B13="","",VLOOKUP(B13,個人番号,名簿!$D$1,FALSE))</f>
        <v/>
      </c>
      <c r="E13" s="214" t="str">
        <f>IF(B13="","",VLOOKUP(B13,個人番号,名簿!$E$1,FALSE))</f>
        <v/>
      </c>
      <c r="F13" s="250" t="str">
        <f>IF(B13="","",VLOOKUP(B13,個人番号,名簿!$H$1,FALSE))</f>
        <v/>
      </c>
      <c r="G13" s="214" t="str">
        <f>IF(B13="","",VLOOKUP(B13,個人番号,名簿!$F$1,FALSE))</f>
        <v/>
      </c>
      <c r="H13" s="246"/>
      <c r="I13" s="427" t="str">
        <f>IF(B13="","",VLOOKUP(B13,個人番号,名簿!$J$1,FALSE))</f>
        <v/>
      </c>
      <c r="J13" s="215" t="str">
        <f>IF(B13="","",VLOOKUP(B13,個人番号,名簿!$I$1,FALSE))</f>
        <v/>
      </c>
      <c r="L13" s="257" t="s">
        <v>2338</v>
      </c>
      <c r="M13" s="480"/>
      <c r="N13" s="213" t="str">
        <f t="shared" si="1"/>
        <v/>
      </c>
      <c r="O13" s="214" t="str">
        <f>IF(M13="","",VLOOKUP(M13,個人番号,名簿!$D$1,FALSE))</f>
        <v/>
      </c>
      <c r="P13" s="214" t="str">
        <f>IF(M13="","",VLOOKUP(M13,個人番号,名簿!$E$1,FALSE))</f>
        <v/>
      </c>
      <c r="Q13" s="250" t="str">
        <f>IF(M13="","",VLOOKUP(M13,個人番号,名簿!$H$1,FALSE))</f>
        <v/>
      </c>
      <c r="R13" s="214" t="str">
        <f>IF(M13="","",VLOOKUP(M13,個人番号,名簿!$F$1,FALSE))</f>
        <v/>
      </c>
      <c r="S13" s="476"/>
      <c r="T13" s="427" t="str">
        <f>IF(M13="","",VLOOKUP(M13,個人番号,名簿!$J$1,FALSE))</f>
        <v/>
      </c>
      <c r="U13" s="215" t="str">
        <f>IF(M13="","",VLOOKUP(M13,個人番号,名簿!$I$1,FALSE))</f>
        <v/>
      </c>
      <c r="W13" s="218" t="s">
        <v>2549</v>
      </c>
      <c r="X13" s="214" t="str">
        <f>F7</f>
        <v/>
      </c>
      <c r="Y13" s="240">
        <f>B7</f>
        <v>0</v>
      </c>
      <c r="Z13" s="240">
        <f>B8</f>
        <v>0</v>
      </c>
      <c r="AA13" s="240">
        <f>B9</f>
        <v>0</v>
      </c>
      <c r="AB13" s="240">
        <f>B10</f>
        <v>0</v>
      </c>
      <c r="AC13" s="240">
        <f>B11</f>
        <v>0</v>
      </c>
      <c r="AD13" s="240">
        <f>B12</f>
        <v>0</v>
      </c>
      <c r="AE13" s="237">
        <f>H7</f>
        <v>0</v>
      </c>
    </row>
    <row r="14" spans="1:31" ht="27.6" customHeight="1" thickBot="1">
      <c r="A14" s="258"/>
      <c r="B14" s="205"/>
      <c r="C14" s="201" t="str">
        <f t="shared" si="0"/>
        <v/>
      </c>
      <c r="D14" s="191" t="str">
        <f>IF(B14="","",VLOOKUP(B14,個人番号,名簿!$D$1,FALSE))</f>
        <v/>
      </c>
      <c r="E14" s="191" t="str">
        <f>IF(B14="","",VLOOKUP(B14,個人番号,名簿!$E$1,FALSE))</f>
        <v/>
      </c>
      <c r="F14" s="187" t="str">
        <f>IF(B14="","",VLOOKUP(B14,個人番号,名簿!$H$1,FALSE))</f>
        <v/>
      </c>
      <c r="G14" s="191" t="str">
        <f>IF(B14="","",VLOOKUP(B14,個人番号,名簿!$F$1,FALSE))</f>
        <v/>
      </c>
      <c r="H14" s="286"/>
      <c r="I14" s="431" t="str">
        <f>IF(B14="","",VLOOKUP(B14,個人番号,名簿!$J$1,FALSE))</f>
        <v/>
      </c>
      <c r="J14" s="208" t="str">
        <f>IF(B14="","",VLOOKUP(B14,個人番号,名簿!$I$1,FALSE))</f>
        <v/>
      </c>
      <c r="L14" s="258"/>
      <c r="M14" s="482"/>
      <c r="N14" s="201" t="str">
        <f t="shared" si="1"/>
        <v/>
      </c>
      <c r="O14" s="191" t="str">
        <f>IF(M14="","",VLOOKUP(M14,個人番号,名簿!$D$1,FALSE))</f>
        <v/>
      </c>
      <c r="P14" s="191" t="str">
        <f>IF(M14="","",VLOOKUP(M14,個人番号,名簿!$E$1,FALSE))</f>
        <v/>
      </c>
      <c r="Q14" s="187" t="str">
        <f>IF(M14="","",VLOOKUP(M14,個人番号,名簿!$H$1,FALSE))</f>
        <v/>
      </c>
      <c r="R14" s="191" t="str">
        <f>IF(M14="","",VLOOKUP(M14,個人番号,名簿!$F$1,FALSE))</f>
        <v/>
      </c>
      <c r="S14" s="286"/>
      <c r="T14" s="431" t="str">
        <f>IF(M14="","",VLOOKUP(M14,個人番号,名簿!$J$1,FALSE))</f>
        <v/>
      </c>
      <c r="U14" s="208" t="str">
        <f>IF(M14="","",VLOOKUP(M14,個人番号,名簿!$I$1,FALSE))</f>
        <v/>
      </c>
      <c r="W14" s="220" t="s">
        <v>2550</v>
      </c>
      <c r="X14" s="192" t="str">
        <f>Q7</f>
        <v/>
      </c>
      <c r="Y14" s="241">
        <f>M7</f>
        <v>0</v>
      </c>
      <c r="Z14" s="241">
        <f>M8</f>
        <v>0</v>
      </c>
      <c r="AA14" s="241">
        <f>M9</f>
        <v>0</v>
      </c>
      <c r="AB14" s="241">
        <f>M10</f>
        <v>0</v>
      </c>
      <c r="AC14" s="241">
        <f>M11</f>
        <v>0</v>
      </c>
      <c r="AD14" s="241">
        <f>M12</f>
        <v>0</v>
      </c>
      <c r="AE14" s="238">
        <f>S7</f>
        <v>0</v>
      </c>
    </row>
    <row r="15" spans="1:31" ht="27.6" customHeight="1">
      <c r="A15" s="258" t="s">
        <v>2326</v>
      </c>
      <c r="B15" s="205"/>
      <c r="C15" s="201" t="str">
        <f t="shared" si="0"/>
        <v/>
      </c>
      <c r="D15" s="191" t="str">
        <f>IF(B15="","",VLOOKUP(B15,個人番号,名簿!$D$1,FALSE))</f>
        <v/>
      </c>
      <c r="E15" s="191" t="str">
        <f>IF(B15="","",VLOOKUP(B15,個人番号,名簿!$E$1,FALSE))</f>
        <v/>
      </c>
      <c r="F15" s="187" t="str">
        <f>IF(B15="","",VLOOKUP(B15,個人番号,名簿!$H$1,FALSE))</f>
        <v/>
      </c>
      <c r="G15" s="191" t="str">
        <f>IF(B15="","",VLOOKUP(B15,個人番号,名簿!$F$1,FALSE))</f>
        <v/>
      </c>
      <c r="H15" s="286"/>
      <c r="I15" s="431" t="str">
        <f>IF(B15="","",VLOOKUP(B15,個人番号,名簿!$J$1,FALSE))</f>
        <v/>
      </c>
      <c r="J15" s="208" t="str">
        <f>IF(B15="","",VLOOKUP(B15,個人番号,名簿!$I$1,FALSE))</f>
        <v/>
      </c>
      <c r="L15" s="258" t="s">
        <v>2326</v>
      </c>
      <c r="M15" s="482"/>
      <c r="N15" s="201" t="str">
        <f t="shared" si="1"/>
        <v/>
      </c>
      <c r="O15" s="191" t="str">
        <f>IF(M15="","",VLOOKUP(M15,個人番号,名簿!$D$1,FALSE))</f>
        <v/>
      </c>
      <c r="P15" s="191" t="str">
        <f>IF(M15="","",VLOOKUP(M15,個人番号,名簿!$E$1,FALSE))</f>
        <v/>
      </c>
      <c r="Q15" s="187" t="str">
        <f>IF(M15="","",VLOOKUP(M15,個人番号,名簿!$H$1,FALSE))</f>
        <v/>
      </c>
      <c r="R15" s="191" t="str">
        <f>IF(M15="","",VLOOKUP(M15,個人番号,名簿!$F$1,FALSE))</f>
        <v/>
      </c>
      <c r="S15" s="286"/>
      <c r="T15" s="431" t="str">
        <f>IF(M15="","",VLOOKUP(M15,個人番号,名簿!$J$1,FALSE))</f>
        <v/>
      </c>
      <c r="U15" s="208" t="str">
        <f>IF(M15="","",VLOOKUP(M15,個人番号,名簿!$I$1,FALSE))</f>
        <v/>
      </c>
      <c r="W15" s="218" t="s">
        <v>2553</v>
      </c>
      <c r="X15" s="214" t="str">
        <f>F13</f>
        <v/>
      </c>
      <c r="Y15" s="242">
        <f>B13</f>
        <v>0</v>
      </c>
      <c r="Z15" s="242">
        <f>B14</f>
        <v>0</v>
      </c>
      <c r="AA15" s="242">
        <f>B15</f>
        <v>0</v>
      </c>
      <c r="AB15" s="242">
        <f>B16</f>
        <v>0</v>
      </c>
      <c r="AC15" s="242">
        <f>B17</f>
        <v>0</v>
      </c>
      <c r="AD15" s="242">
        <f>B18</f>
        <v>0</v>
      </c>
      <c r="AE15" s="239">
        <f>H13</f>
        <v>0</v>
      </c>
    </row>
    <row r="16" spans="1:31" ht="27.6" customHeight="1" thickBot="1">
      <c r="A16" s="258"/>
      <c r="B16" s="205"/>
      <c r="C16" s="201" t="str">
        <f t="shared" si="0"/>
        <v/>
      </c>
      <c r="D16" s="191" t="str">
        <f>IF(B16="","",VLOOKUP(B16,個人番号,名簿!$D$1,FALSE))</f>
        <v/>
      </c>
      <c r="E16" s="191" t="str">
        <f>IF(B16="","",VLOOKUP(B16,個人番号,名簿!$E$1,FALSE))</f>
        <v/>
      </c>
      <c r="F16" s="187" t="str">
        <f>IF(B16="","",VLOOKUP(B16,個人番号,名簿!$H$1,FALSE))</f>
        <v/>
      </c>
      <c r="G16" s="191" t="str">
        <f>IF(B16="","",VLOOKUP(B16,個人番号,名簿!$F$1,FALSE))</f>
        <v/>
      </c>
      <c r="H16" s="286"/>
      <c r="I16" s="431" t="str">
        <f>IF(B16="","",VLOOKUP(B16,個人番号,名簿!$J$1,FALSE))</f>
        <v/>
      </c>
      <c r="J16" s="208" t="str">
        <f>IF(B16="","",VLOOKUP(B16,個人番号,名簿!$I$1,FALSE))</f>
        <v/>
      </c>
      <c r="L16" s="258"/>
      <c r="M16" s="482"/>
      <c r="N16" s="201" t="str">
        <f t="shared" si="1"/>
        <v/>
      </c>
      <c r="O16" s="191" t="str">
        <f>IF(M16="","",VLOOKUP(M16,個人番号,名簿!$D$1,FALSE))</f>
        <v/>
      </c>
      <c r="P16" s="191" t="str">
        <f>IF(M16="","",VLOOKUP(M16,個人番号,名簿!$E$1,FALSE))</f>
        <v/>
      </c>
      <c r="Q16" s="187" t="str">
        <f>IF(M16="","",VLOOKUP(M16,個人番号,名簿!$H$1,FALSE))</f>
        <v/>
      </c>
      <c r="R16" s="191" t="str">
        <f>IF(M16="","",VLOOKUP(M16,個人番号,名簿!$F$1,FALSE))</f>
        <v/>
      </c>
      <c r="S16" s="286"/>
      <c r="T16" s="431" t="str">
        <f>IF(M16="","",VLOOKUP(M16,個人番号,名簿!$J$1,FALSE))</f>
        <v/>
      </c>
      <c r="U16" s="208" t="str">
        <f>IF(M16="","",VLOOKUP(M16,個人番号,名簿!$I$1,FALSE))</f>
        <v/>
      </c>
      <c r="W16" s="220" t="s">
        <v>2554</v>
      </c>
      <c r="X16" s="192" t="str">
        <f>Q13</f>
        <v/>
      </c>
      <c r="Y16" s="241">
        <f>M13</f>
        <v>0</v>
      </c>
      <c r="Z16" s="241">
        <f>M14</f>
        <v>0</v>
      </c>
      <c r="AA16" s="241">
        <f>M15</f>
        <v>0</v>
      </c>
      <c r="AB16" s="241">
        <f>M16</f>
        <v>0</v>
      </c>
      <c r="AC16" s="241">
        <f>M17</f>
        <v>0</v>
      </c>
      <c r="AD16" s="241">
        <f>M18</f>
        <v>0</v>
      </c>
      <c r="AE16" s="238">
        <f>S13</f>
        <v>0</v>
      </c>
    </row>
    <row r="17" spans="1:40" ht="27.6" customHeight="1">
      <c r="A17" s="258" t="s">
        <v>2429</v>
      </c>
      <c r="B17" s="205"/>
      <c r="C17" s="201" t="str">
        <f t="shared" si="0"/>
        <v/>
      </c>
      <c r="D17" s="191" t="str">
        <f>IF(B17="","",VLOOKUP(B17,個人番号,名簿!$D$1,FALSE))</f>
        <v/>
      </c>
      <c r="E17" s="191" t="str">
        <f>IF(B17="","",VLOOKUP(B17,個人番号,名簿!$E$1,FALSE))</f>
        <v/>
      </c>
      <c r="F17" s="187" t="str">
        <f>IF(B17="","",VLOOKUP(B17,個人番号,名簿!$H$1,FALSE))</f>
        <v/>
      </c>
      <c r="G17" s="191" t="str">
        <f>IF(B17="","",VLOOKUP(B17,個人番号,名簿!$F$1,FALSE))</f>
        <v/>
      </c>
      <c r="H17" s="286"/>
      <c r="I17" s="431" t="str">
        <f>IF(B17="","",VLOOKUP(B17,個人番号,名簿!$J$1,FALSE))</f>
        <v/>
      </c>
      <c r="J17" s="208" t="str">
        <f>IF(B17="","",VLOOKUP(B17,個人番号,名簿!$I$1,FALSE))</f>
        <v/>
      </c>
      <c r="L17" s="258" t="s">
        <v>2429</v>
      </c>
      <c r="M17" s="482"/>
      <c r="N17" s="201" t="str">
        <f t="shared" si="1"/>
        <v/>
      </c>
      <c r="O17" s="191" t="str">
        <f>IF(M17="","",VLOOKUP(M17,個人番号,名簿!$D$1,FALSE))</f>
        <v/>
      </c>
      <c r="P17" s="191" t="str">
        <f>IF(M17="","",VLOOKUP(M17,個人番号,名簿!$E$1,FALSE))</f>
        <v/>
      </c>
      <c r="Q17" s="187" t="str">
        <f>IF(M17="","",VLOOKUP(M17,個人番号,名簿!$H$1,FALSE))</f>
        <v/>
      </c>
      <c r="R17" s="191" t="str">
        <f>IF(M17="","",VLOOKUP(M17,個人番号,名簿!$F$1,FALSE))</f>
        <v/>
      </c>
      <c r="S17" s="286"/>
      <c r="T17" s="431" t="str">
        <f>IF(M17="","",VLOOKUP(M17,個人番号,名簿!$J$1,FALSE))</f>
        <v/>
      </c>
      <c r="U17" s="208" t="str">
        <f>IF(M17="","",VLOOKUP(M17,個人番号,名簿!$I$1,FALSE))</f>
        <v/>
      </c>
    </row>
    <row r="18" spans="1:40" ht="27.6" customHeight="1" thickBot="1">
      <c r="A18" s="259"/>
      <c r="B18" s="206"/>
      <c r="C18" s="202" t="str">
        <f t="shared" si="0"/>
        <v/>
      </c>
      <c r="D18" s="192" t="str">
        <f>IF(B18="","",VLOOKUP(B18,個人番号,名簿!$D$1,FALSE))</f>
        <v/>
      </c>
      <c r="E18" s="192" t="str">
        <f>IF(B18="","",VLOOKUP(B18,個人番号,名簿!$E$1,FALSE))</f>
        <v/>
      </c>
      <c r="F18" s="188" t="str">
        <f>IF(B18="","",VLOOKUP(B18,個人番号,名簿!$H$1,FALSE))</f>
        <v/>
      </c>
      <c r="G18" s="192" t="str">
        <f>IF(B18="","",VLOOKUP(B18,個人番号,名簿!$F$1,FALSE))</f>
        <v/>
      </c>
      <c r="H18" s="287"/>
      <c r="I18" s="432" t="str">
        <f>IF(B18="","",VLOOKUP(B18,個人番号,名簿!$J$1,FALSE))</f>
        <v/>
      </c>
      <c r="J18" s="209" t="str">
        <f>IF(B18="","",VLOOKUP(B18,個人番号,名簿!$I$1,FALSE))</f>
        <v/>
      </c>
      <c r="L18" s="259"/>
      <c r="M18" s="478"/>
      <c r="N18" s="202" t="str">
        <f t="shared" si="1"/>
        <v/>
      </c>
      <c r="O18" s="192" t="str">
        <f>IF(M18="","",VLOOKUP(M18,個人番号,名簿!$D$1,FALSE))</f>
        <v/>
      </c>
      <c r="P18" s="192" t="str">
        <f>IF(M18="","",VLOOKUP(M18,個人番号,名簿!$E$1,FALSE))</f>
        <v/>
      </c>
      <c r="Q18" s="188" t="str">
        <f>IF(M18="","",VLOOKUP(M18,個人番号,名簿!$H$1,FALSE))</f>
        <v/>
      </c>
      <c r="R18" s="192" t="str">
        <f>IF(M18="","",VLOOKUP(M18,個人番号,名簿!$F$1,FALSE))</f>
        <v/>
      </c>
      <c r="S18" s="287"/>
      <c r="T18" s="432" t="str">
        <f>IF(M18="","",VLOOKUP(M18,個人番号,名簿!$J$1,FALSE))</f>
        <v/>
      </c>
      <c r="U18" s="209" t="str">
        <f>IF(M18="","",VLOOKUP(M18,個人番号,名簿!$I$1,FALSE))</f>
        <v/>
      </c>
      <c r="W18" s="285" t="s">
        <v>2</v>
      </c>
    </row>
    <row r="19" spans="1:40" ht="27.6" customHeight="1" thickBot="1">
      <c r="A19" s="234" t="s">
        <v>2330</v>
      </c>
      <c r="B19" s="212"/>
      <c r="C19" s="213" t="str">
        <f t="shared" si="0"/>
        <v/>
      </c>
      <c r="D19" s="214" t="str">
        <f>IF(B19="","",VLOOKUP(B19,個人番号,名簿!$D$1,FALSE))</f>
        <v/>
      </c>
      <c r="E19" s="214" t="str">
        <f>IF(B19="","",VLOOKUP(B19,個人番号,名簿!$E$1,FALSE))</f>
        <v/>
      </c>
      <c r="F19" s="250" t="str">
        <f>IF(B19="","",VLOOKUP(B19,個人番号,名簿!$H$1,FALSE))</f>
        <v/>
      </c>
      <c r="G19" s="214" t="str">
        <f>IF(B19="","",VLOOKUP(B19,個人番号,名簿!$F$1,FALSE))</f>
        <v/>
      </c>
      <c r="H19" s="246"/>
      <c r="I19" s="427" t="str">
        <f>IF(B19="","",VLOOKUP(B19,個人番号,名簿!$J$1,FALSE))</f>
        <v/>
      </c>
      <c r="J19" s="215" t="str">
        <f>IF(B19="","",VLOOKUP(B19,個人番号,名簿!$I$1,FALSE))</f>
        <v/>
      </c>
      <c r="K19" s="230">
        <f t="shared" ref="K19:K46" si="2">IF(B19="",99,VLOOKUP(A19,種目選抜・通信,2,FALSE))</f>
        <v>99</v>
      </c>
      <c r="L19" s="234" t="s">
        <v>2330</v>
      </c>
      <c r="M19" s="480"/>
      <c r="N19" s="213" t="str">
        <f t="shared" si="1"/>
        <v/>
      </c>
      <c r="O19" s="214" t="str">
        <f>IF(M19="","",VLOOKUP(M19,個人番号,名簿!$D$1,FALSE))</f>
        <v/>
      </c>
      <c r="P19" s="214" t="str">
        <f>IF(M19="","",VLOOKUP(M19,個人番号,名簿!$E$1,FALSE))</f>
        <v/>
      </c>
      <c r="Q19" s="250" t="str">
        <f>IF(M19="","",VLOOKUP(M19,個人番号,名簿!$H$1,FALSE))</f>
        <v/>
      </c>
      <c r="R19" s="214" t="str">
        <f>IF(M19="","",VLOOKUP(M19,個人番号,名簿!$F$1,FALSE))</f>
        <v/>
      </c>
      <c r="S19" s="476"/>
      <c r="T19" s="427" t="str">
        <f>IF(M19="","",VLOOKUP(M19,個人番号,名簿!$J$1,FALSE))</f>
        <v/>
      </c>
      <c r="U19" s="215" t="str">
        <f>IF(M19="","",VLOOKUP(M19,個人番号,名簿!$I$1,FALSE))</f>
        <v/>
      </c>
      <c r="W19" s="210" t="s">
        <v>483</v>
      </c>
      <c r="X19" s="210" t="s">
        <v>1079</v>
      </c>
      <c r="Y19" s="235" t="s">
        <v>1545</v>
      </c>
      <c r="Z19" s="235" t="s">
        <v>1546</v>
      </c>
      <c r="AA19" s="235" t="s">
        <v>1547</v>
      </c>
      <c r="AB19" s="235" t="s">
        <v>1548</v>
      </c>
      <c r="AC19" s="235" t="s">
        <v>1549</v>
      </c>
      <c r="AD19" s="235" t="s">
        <v>1550</v>
      </c>
      <c r="AE19" s="235" t="s">
        <v>1551</v>
      </c>
      <c r="AF19" s="235" t="s">
        <v>1552</v>
      </c>
      <c r="AG19" s="210" t="s">
        <v>1542</v>
      </c>
      <c r="AH19" s="235" t="s">
        <v>2401</v>
      </c>
      <c r="AI19" s="235" t="s">
        <v>2411</v>
      </c>
      <c r="AJ19" s="235" t="s">
        <v>2412</v>
      </c>
      <c r="AK19" s="210" t="s">
        <v>2413</v>
      </c>
      <c r="AL19" s="235" t="s">
        <v>2617</v>
      </c>
      <c r="AM19" s="235" t="s">
        <v>2605</v>
      </c>
      <c r="AN19" s="210" t="s">
        <v>2606</v>
      </c>
    </row>
    <row r="20" spans="1:40" ht="27.6" customHeight="1" thickBot="1">
      <c r="A20" s="232" t="s">
        <v>2331</v>
      </c>
      <c r="B20" s="205"/>
      <c r="C20" s="201" t="str">
        <f t="shared" si="0"/>
        <v/>
      </c>
      <c r="D20" s="191" t="str">
        <f>IF(B20="","",VLOOKUP(B20,個人番号,名簿!$D$1,FALSE))</f>
        <v/>
      </c>
      <c r="E20" s="191" t="str">
        <f>IF(B20="","",VLOOKUP(B20,個人番号,名簿!$E$1,FALSE))</f>
        <v/>
      </c>
      <c r="F20" s="187" t="str">
        <f>IF(B20="","",VLOOKUP(B20,個人番号,名簿!$H$1,FALSE))</f>
        <v/>
      </c>
      <c r="G20" s="191" t="str">
        <f>IF(B20="","",VLOOKUP(B20,個人番号,名簿!$F$1,FALSE))</f>
        <v/>
      </c>
      <c r="H20" s="244"/>
      <c r="I20" s="431" t="str">
        <f>IF(B20="","",VLOOKUP(B20,個人番号,名簿!$J$1,FALSE))</f>
        <v/>
      </c>
      <c r="J20" s="208" t="str">
        <f>IF(B20="","",VLOOKUP(B20,個人番号,名簿!$I$1,FALSE))</f>
        <v/>
      </c>
      <c r="K20" s="230">
        <f t="shared" si="2"/>
        <v>99</v>
      </c>
      <c r="L20" s="232" t="s">
        <v>2331</v>
      </c>
      <c r="M20" s="205"/>
      <c r="N20" s="201" t="str">
        <f t="shared" si="1"/>
        <v/>
      </c>
      <c r="O20" s="191" t="str">
        <f>IF(M20="","",VLOOKUP(M20,個人番号,名簿!$D$1,FALSE))</f>
        <v/>
      </c>
      <c r="P20" s="191" t="str">
        <f>IF(M20="","",VLOOKUP(M20,個人番号,名簿!$E$1,FALSE))</f>
        <v/>
      </c>
      <c r="Q20" s="187" t="str">
        <f>IF(M20="","",VLOOKUP(M20,個人番号,名簿!$H$1,FALSE))</f>
        <v/>
      </c>
      <c r="R20" s="191" t="str">
        <f>IF(M20="","",VLOOKUP(M20,個人番号,名簿!$F$1,FALSE))</f>
        <v/>
      </c>
      <c r="S20" s="244"/>
      <c r="T20" s="431" t="str">
        <f>IF(M20="","",VLOOKUP(M20,個人番号,名簿!$J$1,FALSE))</f>
        <v/>
      </c>
      <c r="U20" s="208" t="str">
        <f>IF(M20="","",VLOOKUP(M20,個人番号,名簿!$I$1,FALSE))</f>
        <v/>
      </c>
      <c r="W20" s="225">
        <f>$S$1</f>
        <v>0</v>
      </c>
      <c r="X20" s="226" t="str">
        <f>$B$4</f>
        <v/>
      </c>
      <c r="Y20" s="236">
        <f>$B$49</f>
        <v>0</v>
      </c>
      <c r="Z20" s="236">
        <f>$B$50</f>
        <v>0</v>
      </c>
      <c r="AA20" s="236">
        <f>$B$51</f>
        <v>0</v>
      </c>
      <c r="AB20" s="226">
        <f>$C$49</f>
        <v>0</v>
      </c>
      <c r="AC20" s="226">
        <f>$C$50</f>
        <v>0</v>
      </c>
      <c r="AD20" s="226">
        <f>$C$51</f>
        <v>0</v>
      </c>
      <c r="AE20" s="226">
        <f>$C$52</f>
        <v>0</v>
      </c>
      <c r="AF20" s="226">
        <f>$B$53</f>
        <v>0</v>
      </c>
      <c r="AG20" s="227">
        <f>$C$53</f>
        <v>0</v>
      </c>
      <c r="AH20" s="226">
        <f>$E$61</f>
        <v>0</v>
      </c>
      <c r="AI20" s="226">
        <f>$E$62</f>
        <v>0</v>
      </c>
      <c r="AJ20" s="226">
        <f>$E$63</f>
        <v>0</v>
      </c>
      <c r="AK20" s="227">
        <f>$E$64</f>
        <v>0</v>
      </c>
      <c r="AL20" s="226">
        <f>$D$55</f>
        <v>0</v>
      </c>
      <c r="AM20" s="226">
        <f>$M$4</f>
        <v>0</v>
      </c>
      <c r="AN20" s="227">
        <f>$P$4</f>
        <v>0</v>
      </c>
    </row>
    <row r="21" spans="1:40" ht="27.6" customHeight="1">
      <c r="A21" s="232" t="s">
        <v>2332</v>
      </c>
      <c r="B21" s="482"/>
      <c r="C21" s="201" t="str">
        <f t="shared" si="0"/>
        <v/>
      </c>
      <c r="D21" s="191" t="str">
        <f>IF(B21="","",VLOOKUP(B21,個人番号,名簿!$D$1,FALSE))</f>
        <v/>
      </c>
      <c r="E21" s="191" t="str">
        <f>IF(B21="","",VLOOKUP(B21,個人番号,名簿!$E$1,FALSE))</f>
        <v/>
      </c>
      <c r="F21" s="187" t="str">
        <f>IF(B21="","",VLOOKUP(B21,個人番号,名簿!$H$1,FALSE))</f>
        <v/>
      </c>
      <c r="G21" s="191" t="str">
        <f>IF(B21="","",VLOOKUP(B21,個人番号,名簿!$F$1,FALSE))</f>
        <v/>
      </c>
      <c r="H21" s="477"/>
      <c r="I21" s="431" t="str">
        <f>IF(B21="","",VLOOKUP(B21,個人番号,名簿!$J$1,FALSE))</f>
        <v/>
      </c>
      <c r="J21" s="208" t="str">
        <f>IF(B21="","",VLOOKUP(B21,個人番号,名簿!$I$1,FALSE))</f>
        <v/>
      </c>
      <c r="K21" s="230">
        <f t="shared" si="2"/>
        <v>99</v>
      </c>
      <c r="L21" s="232" t="s">
        <v>2332</v>
      </c>
      <c r="M21" s="205"/>
      <c r="N21" s="201" t="str">
        <f t="shared" si="1"/>
        <v/>
      </c>
      <c r="O21" s="191" t="str">
        <f>IF(M21="","",VLOOKUP(M21,個人番号,名簿!$D$1,FALSE))</f>
        <v/>
      </c>
      <c r="P21" s="191" t="str">
        <f>IF(M21="","",VLOOKUP(M21,個人番号,名簿!$E$1,FALSE))</f>
        <v/>
      </c>
      <c r="Q21" s="187" t="str">
        <f>IF(M21="","",VLOOKUP(M21,個人番号,名簿!$H$1,FALSE))</f>
        <v/>
      </c>
      <c r="R21" s="191" t="str">
        <f>IF(M21="","",VLOOKUP(M21,個人番号,名簿!$F$1,FALSE))</f>
        <v/>
      </c>
      <c r="S21" s="244"/>
      <c r="T21" s="431" t="str">
        <f>IF(M21="","",VLOOKUP(M21,個人番号,名簿!$J$1,FALSE))</f>
        <v/>
      </c>
      <c r="U21" s="208" t="str">
        <f>IF(M21="","",VLOOKUP(M21,個人番号,名簿!$I$1,FALSE))</f>
        <v/>
      </c>
    </row>
    <row r="22" spans="1:40" ht="27.6" customHeight="1">
      <c r="A22" s="232" t="s">
        <v>2314</v>
      </c>
      <c r="B22" s="482"/>
      <c r="C22" s="201" t="str">
        <f t="shared" si="0"/>
        <v/>
      </c>
      <c r="D22" s="191" t="str">
        <f>IF(B22="","",VLOOKUP(B22,個人番号,名簿!$D$1,FALSE))</f>
        <v/>
      </c>
      <c r="E22" s="191" t="str">
        <f>IF(B22="","",VLOOKUP(B22,個人番号,名簿!$E$1,FALSE))</f>
        <v/>
      </c>
      <c r="F22" s="187" t="str">
        <f>IF(B22="","",VLOOKUP(B22,個人番号,名簿!$H$1,FALSE))</f>
        <v/>
      </c>
      <c r="G22" s="191" t="str">
        <f>IF(B22="","",VLOOKUP(B22,個人番号,名簿!$F$1,FALSE))</f>
        <v/>
      </c>
      <c r="H22" s="477"/>
      <c r="I22" s="431" t="str">
        <f>IF(B22="","",VLOOKUP(B22,個人番号,名簿!$J$1,FALSE))</f>
        <v/>
      </c>
      <c r="J22" s="208" t="str">
        <f>IF(B22="","",VLOOKUP(B22,個人番号,名簿!$I$1,FALSE))</f>
        <v/>
      </c>
      <c r="K22" s="230">
        <f t="shared" si="2"/>
        <v>99</v>
      </c>
      <c r="L22" s="232" t="s">
        <v>2314</v>
      </c>
      <c r="M22" s="205"/>
      <c r="N22" s="201" t="str">
        <f t="shared" si="1"/>
        <v/>
      </c>
      <c r="O22" s="191" t="str">
        <f>IF(M22="","",VLOOKUP(M22,個人番号,名簿!$D$1,FALSE))</f>
        <v/>
      </c>
      <c r="P22" s="191" t="str">
        <f>IF(M22="","",VLOOKUP(M22,個人番号,名簿!$E$1,FALSE))</f>
        <v/>
      </c>
      <c r="Q22" s="187" t="str">
        <f>IF(M22="","",VLOOKUP(M22,個人番号,名簿!$H$1,FALSE))</f>
        <v/>
      </c>
      <c r="R22" s="191" t="str">
        <f>IF(M22="","",VLOOKUP(M22,個人番号,名簿!$F$1,FALSE))</f>
        <v/>
      </c>
      <c r="S22" s="244"/>
      <c r="T22" s="431" t="str">
        <f>IF(M22="","",VLOOKUP(M22,個人番号,名簿!$J$1,FALSE))</f>
        <v/>
      </c>
      <c r="U22" s="208" t="str">
        <f>IF(M22="","",VLOOKUP(M22,個人番号,名簿!$I$1,FALSE))</f>
        <v/>
      </c>
      <c r="W22" s="185" t="s">
        <v>2581</v>
      </c>
      <c r="X22" s="185" t="s">
        <v>2581</v>
      </c>
    </row>
    <row r="23" spans="1:40" ht="27.6" customHeight="1">
      <c r="A23" s="232" t="s">
        <v>2316</v>
      </c>
      <c r="B23" s="205"/>
      <c r="C23" s="201" t="str">
        <f t="shared" si="0"/>
        <v/>
      </c>
      <c r="D23" s="191" t="str">
        <f>IF(B23="","",VLOOKUP(B23,個人番号,名簿!$D$1,FALSE))</f>
        <v/>
      </c>
      <c r="E23" s="191" t="str">
        <f>IF(B23="","",VLOOKUP(B23,個人番号,名簿!$E$1,FALSE))</f>
        <v/>
      </c>
      <c r="F23" s="187" t="str">
        <f>IF(B23="","",VLOOKUP(B23,個人番号,名簿!$H$1,FALSE))</f>
        <v/>
      </c>
      <c r="G23" s="191" t="str">
        <f>IF(B23="","",VLOOKUP(B23,個人番号,名簿!$F$1,FALSE))</f>
        <v/>
      </c>
      <c r="H23" s="244"/>
      <c r="I23" s="431" t="str">
        <f>IF(B23="","",VLOOKUP(B23,個人番号,名簿!$J$1,FALSE))</f>
        <v/>
      </c>
      <c r="J23" s="208" t="str">
        <f>IF(B23="","",VLOOKUP(B23,個人番号,名簿!$I$1,FALSE))</f>
        <v/>
      </c>
      <c r="K23" s="230">
        <f t="shared" si="2"/>
        <v>99</v>
      </c>
      <c r="L23" s="232" t="s">
        <v>2335</v>
      </c>
      <c r="M23" s="205"/>
      <c r="N23" s="201" t="str">
        <f t="shared" si="1"/>
        <v/>
      </c>
      <c r="O23" s="191" t="str">
        <f>IF(M23="","",VLOOKUP(M23,個人番号,名簿!$D$1,FALSE))</f>
        <v/>
      </c>
      <c r="P23" s="191" t="str">
        <f>IF(M23="","",VLOOKUP(M23,個人番号,名簿!$E$1,FALSE))</f>
        <v/>
      </c>
      <c r="Q23" s="187" t="str">
        <f>IF(M23="","",VLOOKUP(M23,個人番号,名簿!$H$1,FALSE))</f>
        <v/>
      </c>
      <c r="R23" s="191" t="str">
        <f>IF(M23="","",VLOOKUP(M23,個人番号,名簿!$F$1,FALSE))</f>
        <v/>
      </c>
      <c r="S23" s="244"/>
      <c r="T23" s="431" t="str">
        <f>IF(M23="","",VLOOKUP(M23,個人番号,名簿!$J$1,FALSE))</f>
        <v/>
      </c>
      <c r="U23" s="208" t="str">
        <f>IF(M23="","",VLOOKUP(M23,個人番号,名簿!$I$1,FALSE))</f>
        <v/>
      </c>
      <c r="W23" s="185" t="s">
        <v>2582</v>
      </c>
      <c r="X23" s="185" t="s">
        <v>2583</v>
      </c>
    </row>
    <row r="24" spans="1:40" ht="27.6" customHeight="1">
      <c r="A24" s="232" t="s">
        <v>2318</v>
      </c>
      <c r="B24" s="205"/>
      <c r="C24" s="201" t="str">
        <f t="shared" si="0"/>
        <v/>
      </c>
      <c r="D24" s="191" t="str">
        <f>IF(B24="","",VLOOKUP(B24,個人番号,名簿!$D$1,FALSE))</f>
        <v/>
      </c>
      <c r="E24" s="191" t="str">
        <f>IF(B24="","",VLOOKUP(B24,個人番号,名簿!$E$1,FALSE))</f>
        <v/>
      </c>
      <c r="F24" s="187" t="str">
        <f>IF(B24="","",VLOOKUP(B24,個人番号,名簿!$H$1,FALSE))</f>
        <v/>
      </c>
      <c r="G24" s="191" t="str">
        <f>IF(B24="","",VLOOKUP(B24,個人番号,名簿!$F$1,FALSE))</f>
        <v/>
      </c>
      <c r="H24" s="244"/>
      <c r="I24" s="431" t="str">
        <f>IF(B24="","",VLOOKUP(B24,個人番号,名簿!$J$1,FALSE))</f>
        <v/>
      </c>
      <c r="J24" s="208" t="str">
        <f>IF(B24="","",VLOOKUP(B24,個人番号,名簿!$I$1,FALSE))</f>
        <v/>
      </c>
      <c r="K24" s="230">
        <f t="shared" si="2"/>
        <v>99</v>
      </c>
      <c r="L24" s="232" t="s">
        <v>2318</v>
      </c>
      <c r="M24" s="205"/>
      <c r="N24" s="201" t="str">
        <f t="shared" si="1"/>
        <v/>
      </c>
      <c r="O24" s="191" t="str">
        <f>IF(M24="","",VLOOKUP(M24,個人番号,名簿!$D$1,FALSE))</f>
        <v/>
      </c>
      <c r="P24" s="191" t="str">
        <f>IF(M24="","",VLOOKUP(M24,個人番号,名簿!$E$1,FALSE))</f>
        <v/>
      </c>
      <c r="Q24" s="187" t="str">
        <f>IF(M24="","",VLOOKUP(M24,個人番号,名簿!$H$1,FALSE))</f>
        <v/>
      </c>
      <c r="R24" s="191" t="str">
        <f>IF(M24="","",VLOOKUP(M24,個人番号,名簿!$F$1,FALSE))</f>
        <v/>
      </c>
      <c r="S24" s="244"/>
      <c r="T24" s="431" t="str">
        <f>IF(M24="","",VLOOKUP(M24,個人番号,名簿!$J$1,FALSE))</f>
        <v/>
      </c>
      <c r="U24" s="208" t="str">
        <f>IF(M24="","",VLOOKUP(M24,個人番号,名簿!$I$1,FALSE))</f>
        <v/>
      </c>
      <c r="W24" s="185" t="s">
        <v>2584</v>
      </c>
      <c r="X24" s="185" t="s">
        <v>2585</v>
      </c>
    </row>
    <row r="25" spans="1:40" ht="27.6" customHeight="1">
      <c r="A25" s="232" t="s">
        <v>2334</v>
      </c>
      <c r="B25" s="205"/>
      <c r="C25" s="201" t="str">
        <f t="shared" si="0"/>
        <v/>
      </c>
      <c r="D25" s="191" t="str">
        <f>IF(B25="","",VLOOKUP(B25,個人番号,名簿!$D$1,FALSE))</f>
        <v/>
      </c>
      <c r="E25" s="191" t="str">
        <f>IF(B25="","",VLOOKUP(B25,個人番号,名簿!$E$1,FALSE))</f>
        <v/>
      </c>
      <c r="F25" s="187" t="str">
        <f>IF(B25="","",VLOOKUP(B25,個人番号,名簿!$H$1,FALSE))</f>
        <v/>
      </c>
      <c r="G25" s="191" t="str">
        <f>IF(B25="","",VLOOKUP(B25,個人番号,名簿!$F$1,FALSE))</f>
        <v/>
      </c>
      <c r="H25" s="244"/>
      <c r="I25" s="431" t="str">
        <f>IF(B25="","",VLOOKUP(B25,個人番号,名簿!$J$1,FALSE))</f>
        <v/>
      </c>
      <c r="J25" s="208" t="str">
        <f>IF(B25="","",VLOOKUP(B25,個人番号,名簿!$I$1,FALSE))</f>
        <v/>
      </c>
      <c r="K25" s="230">
        <f t="shared" si="2"/>
        <v>99</v>
      </c>
      <c r="L25" s="232" t="s">
        <v>2320</v>
      </c>
      <c r="M25" s="205"/>
      <c r="N25" s="201" t="str">
        <f t="shared" si="1"/>
        <v/>
      </c>
      <c r="O25" s="191" t="str">
        <f>IF(M25="","",VLOOKUP(M25,個人番号,名簿!$D$1,FALSE))</f>
        <v/>
      </c>
      <c r="P25" s="191" t="str">
        <f>IF(M25="","",VLOOKUP(M25,個人番号,名簿!$E$1,FALSE))</f>
        <v/>
      </c>
      <c r="Q25" s="187" t="str">
        <f>IF(M25="","",VLOOKUP(M25,個人番号,名簿!$H$1,FALSE))</f>
        <v/>
      </c>
      <c r="R25" s="191" t="str">
        <f>IF(M25="","",VLOOKUP(M25,個人番号,名簿!$F$1,FALSE))</f>
        <v/>
      </c>
      <c r="S25" s="244"/>
      <c r="T25" s="431" t="str">
        <f>IF(M25="","",VLOOKUP(M25,個人番号,名簿!$J$1,FALSE))</f>
        <v/>
      </c>
      <c r="U25" s="208" t="str">
        <f>IF(M25="","",VLOOKUP(M25,個人番号,名簿!$I$1,FALSE))</f>
        <v/>
      </c>
      <c r="W25" s="185" t="s">
        <v>2586</v>
      </c>
      <c r="X25" s="185" t="s">
        <v>2587</v>
      </c>
    </row>
    <row r="26" spans="1:40" ht="27.6" customHeight="1">
      <c r="A26" s="232" t="s">
        <v>2320</v>
      </c>
      <c r="B26" s="205"/>
      <c r="C26" s="201" t="str">
        <f t="shared" si="0"/>
        <v/>
      </c>
      <c r="D26" s="191" t="str">
        <f>IF(B26="","",VLOOKUP(B26,個人番号,名簿!$D$1,FALSE))</f>
        <v/>
      </c>
      <c r="E26" s="191" t="str">
        <f>IF(B26="","",VLOOKUP(B26,個人番号,名簿!$E$1,FALSE))</f>
        <v/>
      </c>
      <c r="F26" s="187" t="str">
        <f>IF(B26="","",VLOOKUP(B26,個人番号,名簿!$H$1,FALSE))</f>
        <v/>
      </c>
      <c r="G26" s="191" t="str">
        <f>IF(B26="","",VLOOKUP(B26,個人番号,名簿!$F$1,FALSE))</f>
        <v/>
      </c>
      <c r="H26" s="244"/>
      <c r="I26" s="431" t="str">
        <f>IF(B26="","",VLOOKUP(B26,個人番号,名簿!$J$1,FALSE))</f>
        <v/>
      </c>
      <c r="J26" s="208" t="str">
        <f>IF(B26="","",VLOOKUP(B26,個人番号,名簿!$I$1,FALSE))</f>
        <v/>
      </c>
      <c r="K26" s="230">
        <f t="shared" si="2"/>
        <v>99</v>
      </c>
      <c r="L26" s="232" t="s">
        <v>2328</v>
      </c>
      <c r="M26" s="205"/>
      <c r="N26" s="201" t="str">
        <f t="shared" si="1"/>
        <v/>
      </c>
      <c r="O26" s="191" t="str">
        <f>IF(M26="","",VLOOKUP(M26,個人番号,名簿!$D$1,FALSE))</f>
        <v/>
      </c>
      <c r="P26" s="191" t="str">
        <f>IF(M26="","",VLOOKUP(M26,個人番号,名簿!$E$1,FALSE))</f>
        <v/>
      </c>
      <c r="Q26" s="187" t="str">
        <f>IF(M26="","",VLOOKUP(M26,個人番号,名簿!$H$1,FALSE))</f>
        <v/>
      </c>
      <c r="R26" s="191" t="str">
        <f>IF(M26="","",VLOOKUP(M26,個人番号,名簿!$F$1,FALSE))</f>
        <v/>
      </c>
      <c r="S26" s="244"/>
      <c r="T26" s="431" t="str">
        <f>IF(M26="","",VLOOKUP(M26,個人番号,名簿!$J$1,FALSE))</f>
        <v/>
      </c>
      <c r="U26" s="208" t="str">
        <f>IF(M26="","",VLOOKUP(M26,個人番号,名簿!$I$1,FALSE))</f>
        <v/>
      </c>
      <c r="W26" s="185" t="s">
        <v>2588</v>
      </c>
      <c r="X26" s="185" t="s">
        <v>2589</v>
      </c>
    </row>
    <row r="27" spans="1:40" ht="27.6" customHeight="1">
      <c r="A27" s="232" t="s">
        <v>2322</v>
      </c>
      <c r="B27" s="205"/>
      <c r="C27" s="201" t="str">
        <f t="shared" si="0"/>
        <v/>
      </c>
      <c r="D27" s="191" t="str">
        <f>IF(B27="","",VLOOKUP(B27,個人番号,名簿!$D$1,FALSE))</f>
        <v/>
      </c>
      <c r="E27" s="191" t="str">
        <f>IF(B27="","",VLOOKUP(B27,個人番号,名簿!$E$1,FALSE))</f>
        <v/>
      </c>
      <c r="F27" s="187" t="str">
        <f>IF(B27="","",VLOOKUP(B27,個人番号,名簿!$H$1,FALSE))</f>
        <v/>
      </c>
      <c r="G27" s="191" t="str">
        <f>IF(B27="","",VLOOKUP(B27,個人番号,名簿!$F$1,FALSE))</f>
        <v/>
      </c>
      <c r="H27" s="244"/>
      <c r="I27" s="431" t="str">
        <f>IF(B27="","",VLOOKUP(B27,個人番号,名簿!$J$1,FALSE))</f>
        <v/>
      </c>
      <c r="J27" s="208" t="str">
        <f>IF(B27="","",VLOOKUP(B27,個人番号,名簿!$I$1,FALSE))</f>
        <v/>
      </c>
      <c r="K27" s="230">
        <f t="shared" si="2"/>
        <v>99</v>
      </c>
      <c r="L27" s="232" t="s">
        <v>490</v>
      </c>
      <c r="M27" s="205"/>
      <c r="N27" s="201" t="str">
        <f t="shared" si="1"/>
        <v/>
      </c>
      <c r="O27" s="191" t="str">
        <f>IF(M27="","",VLOOKUP(M27,個人番号,名簿!$D$1,FALSE))</f>
        <v/>
      </c>
      <c r="P27" s="191" t="str">
        <f>IF(M27="","",VLOOKUP(M27,個人番号,名簿!$E$1,FALSE))</f>
        <v/>
      </c>
      <c r="Q27" s="187" t="str">
        <f>IF(M27="","",VLOOKUP(M27,個人番号,名簿!$H$1,FALSE))</f>
        <v/>
      </c>
      <c r="R27" s="191" t="str">
        <f>IF(M27="","",VLOOKUP(M27,個人番号,名簿!$F$1,FALSE))</f>
        <v/>
      </c>
      <c r="S27" s="244"/>
      <c r="T27" s="431" t="str">
        <f>IF(M27="","",VLOOKUP(M27,個人番号,名簿!$J$1,FALSE))</f>
        <v/>
      </c>
      <c r="U27" s="208" t="str">
        <f>IF(M27="","",VLOOKUP(M27,個人番号,名簿!$I$1,FALSE))</f>
        <v/>
      </c>
      <c r="X27" s="185" t="s">
        <v>2590</v>
      </c>
    </row>
    <row r="28" spans="1:40" ht="27.6" customHeight="1">
      <c r="A28" s="232" t="s">
        <v>2324</v>
      </c>
      <c r="B28" s="205"/>
      <c r="C28" s="201" t="str">
        <f t="shared" si="0"/>
        <v/>
      </c>
      <c r="D28" s="191" t="str">
        <f>IF(B28="","",VLOOKUP(B28,個人番号,名簿!$D$1,FALSE))</f>
        <v/>
      </c>
      <c r="E28" s="191" t="str">
        <f>IF(B28="","",VLOOKUP(B28,個人番号,名簿!$E$1,FALSE))</f>
        <v/>
      </c>
      <c r="F28" s="187" t="str">
        <f>IF(B28="","",VLOOKUP(B28,個人番号,名簿!$H$1,FALSE))</f>
        <v/>
      </c>
      <c r="G28" s="191" t="str">
        <f>IF(B28="","",VLOOKUP(B28,個人番号,名簿!$F$1,FALSE))</f>
        <v/>
      </c>
      <c r="H28" s="244"/>
      <c r="I28" s="431" t="str">
        <f>IF(B28="","",VLOOKUP(B28,個人番号,名簿!$J$1,FALSE))</f>
        <v/>
      </c>
      <c r="J28" s="208" t="str">
        <f>IF(B28="","",VLOOKUP(B28,個人番号,名簿!$I$1,FALSE))</f>
        <v/>
      </c>
      <c r="K28" s="230">
        <f t="shared" si="2"/>
        <v>99</v>
      </c>
      <c r="L28" s="232" t="s">
        <v>2336</v>
      </c>
      <c r="M28" s="205"/>
      <c r="N28" s="201" t="str">
        <f t="shared" si="1"/>
        <v/>
      </c>
      <c r="O28" s="191" t="str">
        <f>IF(M28="","",VLOOKUP(M28,個人番号,名簿!$D$1,FALSE))</f>
        <v/>
      </c>
      <c r="P28" s="191" t="str">
        <f>IF(M28="","",VLOOKUP(M28,個人番号,名簿!$E$1,FALSE))</f>
        <v/>
      </c>
      <c r="Q28" s="187" t="str">
        <f>IF(M28="","",VLOOKUP(M28,個人番号,名簿!$H$1,FALSE))</f>
        <v/>
      </c>
      <c r="R28" s="191" t="str">
        <f>IF(M28="","",VLOOKUP(M28,個人番号,名簿!$F$1,FALSE))</f>
        <v/>
      </c>
      <c r="S28" s="244"/>
      <c r="T28" s="431" t="str">
        <f>IF(M28="","",VLOOKUP(M28,個人番号,名簿!$J$1,FALSE))</f>
        <v/>
      </c>
      <c r="U28" s="208" t="str">
        <f>IF(M28="","",VLOOKUP(M28,個人番号,名簿!$I$1,FALSE))</f>
        <v/>
      </c>
      <c r="X28" s="185" t="s">
        <v>2591</v>
      </c>
    </row>
    <row r="29" spans="1:40" ht="27.6" customHeight="1">
      <c r="A29" s="232" t="s">
        <v>490</v>
      </c>
      <c r="B29" s="205"/>
      <c r="C29" s="201" t="str">
        <f t="shared" si="0"/>
        <v/>
      </c>
      <c r="D29" s="191" t="str">
        <f>IF(B29="","",VLOOKUP(B29,個人番号,名簿!$D$1,FALSE))</f>
        <v/>
      </c>
      <c r="E29" s="191" t="str">
        <f>IF(B29="","",VLOOKUP(B29,個人番号,名簿!$E$1,FALSE))</f>
        <v/>
      </c>
      <c r="F29" s="187" t="str">
        <f>IF(B29="","",VLOOKUP(B29,個人番号,名簿!$H$1,FALSE))</f>
        <v/>
      </c>
      <c r="G29" s="191" t="str">
        <f>IF(B29="","",VLOOKUP(B29,個人番号,名簿!$F$1,FALSE))</f>
        <v/>
      </c>
      <c r="H29" s="244"/>
      <c r="I29" s="431" t="str">
        <f>IF(B29="","",VLOOKUP(B29,個人番号,名簿!$J$1,FALSE))</f>
        <v/>
      </c>
      <c r="J29" s="208" t="str">
        <f>IF(B29="","",VLOOKUP(B29,個人番号,名簿!$I$1,FALSE))</f>
        <v/>
      </c>
      <c r="K29" s="230">
        <f t="shared" si="2"/>
        <v>99</v>
      </c>
      <c r="L29" s="232" t="s">
        <v>491</v>
      </c>
      <c r="M29" s="205"/>
      <c r="N29" s="201" t="str">
        <f>IF(M29="","",$S$1)</f>
        <v/>
      </c>
      <c r="O29" s="191" t="str">
        <f>IF(M29="","",VLOOKUP(M29,個人番号,名簿!$D$1,FALSE))</f>
        <v/>
      </c>
      <c r="P29" s="191" t="str">
        <f>IF(M29="","",VLOOKUP(M29,個人番号,名簿!$E$1,FALSE))</f>
        <v/>
      </c>
      <c r="Q29" s="187" t="str">
        <f>IF(M29="","",VLOOKUP(M29,個人番号,名簿!$H$1,FALSE))</f>
        <v/>
      </c>
      <c r="R29" s="191" t="str">
        <f>IF(M29="","",VLOOKUP(M29,個人番号,名簿!$F$1,FALSE))</f>
        <v/>
      </c>
      <c r="S29" s="244"/>
      <c r="T29" s="431" t="str">
        <f>IF(M29="","",VLOOKUP(M29,個人番号,名簿!$J$1,FALSE))</f>
        <v/>
      </c>
      <c r="U29" s="208" t="str">
        <f>IF(M29="","",VLOOKUP(M29,個人番号,名簿!$I$1,FALSE))</f>
        <v/>
      </c>
      <c r="X29" s="185" t="s">
        <v>2592</v>
      </c>
    </row>
    <row r="30" spans="1:40" ht="27.6" customHeight="1">
      <c r="A30" s="232" t="s">
        <v>494</v>
      </c>
      <c r="B30" s="205"/>
      <c r="C30" s="201" t="str">
        <f t="shared" si="0"/>
        <v/>
      </c>
      <c r="D30" s="191" t="str">
        <f>IF(B30="","",VLOOKUP(B30,個人番号,名簿!$D$1,FALSE))</f>
        <v/>
      </c>
      <c r="E30" s="191" t="str">
        <f>IF(B30="","",VLOOKUP(B30,個人番号,名簿!$E$1,FALSE))</f>
        <v/>
      </c>
      <c r="F30" s="187" t="str">
        <f>IF(B30="","",VLOOKUP(B30,個人番号,名簿!$H$1,FALSE))</f>
        <v/>
      </c>
      <c r="G30" s="191" t="str">
        <f>IF(B30="","",VLOOKUP(B30,個人番号,名簿!$F$1,FALSE))</f>
        <v/>
      </c>
      <c r="H30" s="244"/>
      <c r="I30" s="431" t="str">
        <f>IF(B30="","",VLOOKUP(B30,個人番号,名簿!$J$1,FALSE))</f>
        <v/>
      </c>
      <c r="J30" s="208" t="str">
        <f>IF(B30="","",VLOOKUP(B30,個人番号,名簿!$I$1,FALSE))</f>
        <v/>
      </c>
      <c r="K30" s="230">
        <f t="shared" si="2"/>
        <v>99</v>
      </c>
      <c r="L30" s="232" t="s">
        <v>492</v>
      </c>
      <c r="M30" s="205"/>
      <c r="N30" s="201" t="str">
        <f t="shared" si="1"/>
        <v/>
      </c>
      <c r="O30" s="191" t="str">
        <f>IF(M30="","",VLOOKUP(M30,個人番号,名簿!$D$1,FALSE))</f>
        <v/>
      </c>
      <c r="P30" s="191" t="str">
        <f>IF(M30="","",VLOOKUP(M30,個人番号,名簿!$E$1,FALSE))</f>
        <v/>
      </c>
      <c r="Q30" s="187" t="str">
        <f>IF(M30="","",VLOOKUP(M30,個人番号,名簿!$H$1,FALSE))</f>
        <v/>
      </c>
      <c r="R30" s="191" t="str">
        <f>IF(M30="","",VLOOKUP(M30,個人番号,名簿!$F$1,FALSE))</f>
        <v/>
      </c>
      <c r="S30" s="244"/>
      <c r="T30" s="431" t="str">
        <f>IF(M30="","",VLOOKUP(M30,個人番号,名簿!$J$1,FALSE))</f>
        <v/>
      </c>
      <c r="U30" s="208" t="str">
        <f>IF(M30="","",VLOOKUP(M30,個人番号,名簿!$I$1,FALSE))</f>
        <v/>
      </c>
      <c r="X30" s="185" t="s">
        <v>2593</v>
      </c>
    </row>
    <row r="31" spans="1:40" ht="27.6" customHeight="1" thickBot="1">
      <c r="A31" s="232" t="s">
        <v>2312</v>
      </c>
      <c r="B31" s="205"/>
      <c r="C31" s="201" t="str">
        <f t="shared" si="0"/>
        <v/>
      </c>
      <c r="D31" s="191" t="str">
        <f>IF(B31="","",VLOOKUP(B31,個人番号,名簿!$D$1,FALSE))</f>
        <v/>
      </c>
      <c r="E31" s="191" t="str">
        <f>IF(B31="","",VLOOKUP(B31,個人番号,名簿!$E$1,FALSE))</f>
        <v/>
      </c>
      <c r="F31" s="187" t="str">
        <f>IF(B31="","",VLOOKUP(B31,個人番号,名簿!$H$1,FALSE))</f>
        <v/>
      </c>
      <c r="G31" s="191" t="str">
        <f>IF(B31="","",VLOOKUP(B31,個人番号,名簿!$F$1,FALSE))</f>
        <v/>
      </c>
      <c r="H31" s="244"/>
      <c r="I31" s="431" t="str">
        <f>IF(B31="","",VLOOKUP(B31,個人番号,名簿!$J$1,FALSE))</f>
        <v/>
      </c>
      <c r="J31" s="208" t="str">
        <f>IF(B31="","",VLOOKUP(B31,個人番号,名簿!$I$1,FALSE))</f>
        <v/>
      </c>
      <c r="K31" s="230">
        <f t="shared" si="2"/>
        <v>99</v>
      </c>
      <c r="L31" s="233" t="s">
        <v>852</v>
      </c>
      <c r="M31" s="206"/>
      <c r="N31" s="201" t="str">
        <f t="shared" si="1"/>
        <v/>
      </c>
      <c r="O31" s="192" t="str">
        <f>IF(M31="","",VLOOKUP(M31,個人番号,名簿!$D$1,FALSE))</f>
        <v/>
      </c>
      <c r="P31" s="192" t="str">
        <f>IF(M31="","",VLOOKUP(M31,個人番号,名簿!$E$1,FALSE))</f>
        <v/>
      </c>
      <c r="Q31" s="188" t="str">
        <f>IF(M31="","",VLOOKUP(M31,個人番号,名簿!$H$1,FALSE))</f>
        <v/>
      </c>
      <c r="R31" s="192" t="str">
        <f>IF(M31="","",VLOOKUP(M31,個人番号,名簿!$F$1,FALSE))</f>
        <v/>
      </c>
      <c r="S31" s="521"/>
      <c r="T31" s="432" t="str">
        <f>IF(M31="","",VLOOKUP(M31,個人番号,名簿!$J$1,FALSE))</f>
        <v/>
      </c>
      <c r="U31" s="209" t="str">
        <f>IF(M31="","",VLOOKUP(M31,個人番号,名簿!$I$1,FALSE))</f>
        <v/>
      </c>
      <c r="X31" s="185" t="s">
        <v>2594</v>
      </c>
    </row>
    <row r="32" spans="1:40" ht="27.6" customHeight="1">
      <c r="A32" s="232" t="s">
        <v>491</v>
      </c>
      <c r="B32" s="205"/>
      <c r="C32" s="201" t="str">
        <f t="shared" si="0"/>
        <v/>
      </c>
      <c r="D32" s="191" t="str">
        <f>IF(B32="","",VLOOKUP(B32,個人番号,名簿!$D$1,FALSE))</f>
        <v/>
      </c>
      <c r="E32" s="191" t="str">
        <f>IF(B32="","",VLOOKUP(B32,個人番号,名簿!$E$1,FALSE))</f>
        <v/>
      </c>
      <c r="F32" s="187" t="str">
        <f>IF(B32="","",VLOOKUP(B32,個人番号,名簿!$H$1,FALSE))</f>
        <v/>
      </c>
      <c r="G32" s="191" t="str">
        <f>IF(B32="","",VLOOKUP(B32,個人番号,名簿!$F$1,FALSE))</f>
        <v/>
      </c>
      <c r="H32" s="244"/>
      <c r="I32" s="431" t="str">
        <f>IF(B32="","",VLOOKUP(B32,個人番号,名簿!$J$1,FALSE))</f>
        <v/>
      </c>
      <c r="J32" s="208" t="str">
        <f>IF(B32="","",VLOOKUP(B32,個人番号,名簿!$I$1,FALSE))</f>
        <v/>
      </c>
      <c r="K32" s="230">
        <f t="shared" si="2"/>
        <v>99</v>
      </c>
      <c r="L32" s="234"/>
      <c r="M32" s="212"/>
      <c r="N32" s="336"/>
      <c r="O32" s="214" t="str">
        <f>IF(M32="","",VLOOKUP(M32,個人番号,名簿!$D$1,FALSE))</f>
        <v/>
      </c>
      <c r="P32" s="214" t="str">
        <f>IF(M32="","",VLOOKUP(M32,個人番号,名簿!$E$1,FALSE))</f>
        <v/>
      </c>
      <c r="Q32" s="250" t="str">
        <f>IF(M32="","",VLOOKUP(M32,個人番号,名簿!$H$1,FALSE))</f>
        <v/>
      </c>
      <c r="R32" s="214" t="str">
        <f>IF(M32="","",VLOOKUP(M32,個人番号,名簿!$F$1,FALSE))</f>
        <v/>
      </c>
      <c r="S32" s="246"/>
      <c r="T32" s="427" t="str">
        <f>IF(M32="","",VLOOKUP(M32,個人番号,名簿!$J$1,FALSE))</f>
        <v/>
      </c>
      <c r="U32" s="215" t="str">
        <f>IF(M32="","",VLOOKUP(M32,個人番号,名簿!$I$1,FALSE))</f>
        <v/>
      </c>
      <c r="X32" s="185" t="s">
        <v>2595</v>
      </c>
    </row>
    <row r="33" spans="1:24" ht="27.6" customHeight="1">
      <c r="A33" s="232" t="s">
        <v>492</v>
      </c>
      <c r="B33" s="205"/>
      <c r="C33" s="201" t="str">
        <f t="shared" si="0"/>
        <v/>
      </c>
      <c r="D33" s="191" t="str">
        <f>IF(B33="","",VLOOKUP(B33,個人番号,名簿!$D$1,FALSE))</f>
        <v/>
      </c>
      <c r="E33" s="191" t="str">
        <f>IF(B33="","",VLOOKUP(B33,個人番号,名簿!$E$1,FALSE))</f>
        <v/>
      </c>
      <c r="F33" s="187" t="str">
        <f>IF(B33="","",VLOOKUP(B33,個人番号,名簿!$H$1,FALSE))</f>
        <v/>
      </c>
      <c r="G33" s="191" t="str">
        <f>IF(B33="","",VLOOKUP(B33,個人番号,名簿!$F$1,FALSE))</f>
        <v/>
      </c>
      <c r="H33" s="244"/>
      <c r="I33" s="431" t="str">
        <f>IF(B33="","",VLOOKUP(B33,個人番号,名簿!$J$1,FALSE))</f>
        <v/>
      </c>
      <c r="J33" s="208" t="str">
        <f>IF(B33="","",VLOOKUP(B33,個人番号,名簿!$I$1,FALSE))</f>
        <v/>
      </c>
      <c r="K33" s="230">
        <f t="shared" si="2"/>
        <v>99</v>
      </c>
      <c r="L33" s="232"/>
      <c r="M33" s="205"/>
      <c r="N33" s="280"/>
      <c r="O33" s="191" t="str">
        <f>IF(M33="","",VLOOKUP(M33,個人番号,名簿!$D$1,FALSE))</f>
        <v/>
      </c>
      <c r="P33" s="191" t="str">
        <f>IF(M33="","",VLOOKUP(M33,個人番号,名簿!$E$1,FALSE))</f>
        <v/>
      </c>
      <c r="Q33" s="187" t="str">
        <f>IF(M33="","",VLOOKUP(M33,個人番号,名簿!$H$1,FALSE))</f>
        <v/>
      </c>
      <c r="R33" s="191" t="str">
        <f>IF(M33="","",VLOOKUP(M33,個人番号,名簿!$F$1,FALSE))</f>
        <v/>
      </c>
      <c r="S33" s="244"/>
      <c r="T33" s="431" t="str">
        <f>IF(M33="","",VLOOKUP(M33,個人番号,名簿!$J$1,FALSE))</f>
        <v/>
      </c>
      <c r="U33" s="208" t="str">
        <f>IF(M33="","",VLOOKUP(M33,個人番号,名簿!$I$1,FALSE))</f>
        <v/>
      </c>
      <c r="X33" s="185" t="s">
        <v>2596</v>
      </c>
    </row>
    <row r="34" spans="1:24" ht="27.6" customHeight="1" thickBot="1">
      <c r="A34" s="233" t="s">
        <v>852</v>
      </c>
      <c r="B34" s="478"/>
      <c r="C34" s="479" t="str">
        <f t="shared" si="0"/>
        <v/>
      </c>
      <c r="D34" s="192" t="str">
        <f>IF(B34="","",VLOOKUP(B34,個人番号,名簿!$D$1,FALSE))</f>
        <v/>
      </c>
      <c r="E34" s="192" t="str">
        <f>IF(B34="","",VLOOKUP(B34,個人番号,名簿!$E$1,FALSE))</f>
        <v/>
      </c>
      <c r="F34" s="188" t="str">
        <f>IF(B34="","",VLOOKUP(B34,個人番号,名簿!$H$1,FALSE))</f>
        <v/>
      </c>
      <c r="G34" s="192" t="str">
        <f>IF(B34="","",VLOOKUP(B34,個人番号,名簿!$F$1,FALSE))</f>
        <v/>
      </c>
      <c r="H34" s="521"/>
      <c r="I34" s="432" t="str">
        <f>IF(B34="","",VLOOKUP(B34,個人番号,名簿!$J$1,FALSE))</f>
        <v/>
      </c>
      <c r="J34" s="209" t="str">
        <f>IF(B34="","",VLOOKUP(B34,個人番号,名簿!$I$1,FALSE))</f>
        <v/>
      </c>
      <c r="K34" s="230">
        <f t="shared" si="2"/>
        <v>99</v>
      </c>
      <c r="L34" s="232"/>
      <c r="M34" s="205"/>
      <c r="N34" s="280"/>
      <c r="O34" s="191" t="str">
        <f>IF(M34="","",VLOOKUP(M34,個人番号,名簿!$D$1,FALSE))</f>
        <v/>
      </c>
      <c r="P34" s="191" t="str">
        <f>IF(M34="","",VLOOKUP(M34,個人番号,名簿!$E$1,FALSE))</f>
        <v/>
      </c>
      <c r="Q34" s="187" t="str">
        <f>IF(M34="","",VLOOKUP(M34,個人番号,名簿!$H$1,FALSE))</f>
        <v/>
      </c>
      <c r="R34" s="191" t="str">
        <f>IF(M34="","",VLOOKUP(M34,個人番号,名簿!$F$1,FALSE))</f>
        <v/>
      </c>
      <c r="S34" s="244"/>
      <c r="T34" s="431" t="str">
        <f>IF(M34="","",VLOOKUP(M34,個人番号,名簿!$J$1,FALSE))</f>
        <v/>
      </c>
      <c r="U34" s="208" t="str">
        <f>IF(M34="","",VLOOKUP(M34,個人番号,名簿!$I$1,FALSE))</f>
        <v/>
      </c>
      <c r="X34" s="185" t="s">
        <v>2597</v>
      </c>
    </row>
    <row r="35" spans="1:24" ht="27.6" customHeight="1">
      <c r="A35" s="484"/>
      <c r="B35" s="480"/>
      <c r="C35" s="481"/>
      <c r="D35" s="214" t="str">
        <f>IF(B35="","",VLOOKUP(B35,個人番号,名簿!$D$1,FALSE))</f>
        <v/>
      </c>
      <c r="E35" s="214" t="str">
        <f>IF(B35="","",VLOOKUP(B35,個人番号,名簿!$E$1,FALSE))</f>
        <v/>
      </c>
      <c r="F35" s="250" t="str">
        <f>IF(B35="","",VLOOKUP(B35,個人番号,名簿!$H$1,FALSE))</f>
        <v/>
      </c>
      <c r="G35" s="214" t="str">
        <f>IF(B35="","",VLOOKUP(B35,個人番号,名簿!$F$1,FALSE))</f>
        <v/>
      </c>
      <c r="H35" s="476"/>
      <c r="I35" s="427" t="str">
        <f>IF(B35="","",VLOOKUP(B35,個人番号,名簿!$J$1,FALSE))</f>
        <v/>
      </c>
      <c r="J35" s="215" t="str">
        <f>IF(B35="","",VLOOKUP(B35,個人番号,名簿!$I$1,FALSE))</f>
        <v/>
      </c>
      <c r="K35" s="230">
        <f t="shared" si="2"/>
        <v>99</v>
      </c>
      <c r="L35" s="232"/>
      <c r="M35" s="205"/>
      <c r="N35" s="280"/>
      <c r="O35" s="191" t="str">
        <f>IF(M35="","",VLOOKUP(M35,個人番号,名簿!$D$1,FALSE))</f>
        <v/>
      </c>
      <c r="P35" s="191" t="str">
        <f>IF(M35="","",VLOOKUP(M35,個人番号,名簿!$E$1,FALSE))</f>
        <v/>
      </c>
      <c r="Q35" s="187" t="str">
        <f>IF(M35="","",VLOOKUP(M35,個人番号,名簿!$H$1,FALSE))</f>
        <v/>
      </c>
      <c r="R35" s="191" t="str">
        <f>IF(M35="","",VLOOKUP(M35,個人番号,名簿!$F$1,FALSE))</f>
        <v/>
      </c>
      <c r="S35" s="244"/>
      <c r="T35" s="431" t="str">
        <f>IF(M35="","",VLOOKUP(M35,個人番号,名簿!$J$1,FALSE))</f>
        <v/>
      </c>
      <c r="U35" s="208" t="str">
        <f>IF(M35="","",VLOOKUP(M35,個人番号,名簿!$I$1,FALSE))</f>
        <v/>
      </c>
      <c r="X35" s="185" t="s">
        <v>2598</v>
      </c>
    </row>
    <row r="36" spans="1:24" ht="27.6" customHeight="1">
      <c r="A36" s="485"/>
      <c r="B36" s="482"/>
      <c r="C36" s="483"/>
      <c r="D36" s="191" t="str">
        <f>IF(B36="","",VLOOKUP(B36,個人番号,名簿!$D$1,FALSE))</f>
        <v/>
      </c>
      <c r="E36" s="191" t="str">
        <f>IF(B36="","",VLOOKUP(B36,個人番号,名簿!$E$1,FALSE))</f>
        <v/>
      </c>
      <c r="F36" s="187" t="str">
        <f>IF(B36="","",VLOOKUP(B36,個人番号,名簿!$H$1,FALSE))</f>
        <v/>
      </c>
      <c r="G36" s="191" t="str">
        <f>IF(B36="","",VLOOKUP(B36,個人番号,名簿!$F$1,FALSE))</f>
        <v/>
      </c>
      <c r="H36" s="477"/>
      <c r="I36" s="431" t="str">
        <f>IF(B36="","",VLOOKUP(B36,個人番号,名簿!$J$1,FALSE))</f>
        <v/>
      </c>
      <c r="J36" s="208" t="str">
        <f>IF(B36="","",VLOOKUP(B36,個人番号,名簿!$I$1,FALSE))</f>
        <v/>
      </c>
      <c r="K36" s="230">
        <f t="shared" si="2"/>
        <v>99</v>
      </c>
      <c r="L36" s="232"/>
      <c r="M36" s="205"/>
      <c r="N36" s="280"/>
      <c r="O36" s="191" t="str">
        <f>IF(M36="","",VLOOKUP(M36,個人番号,名簿!$D$1,FALSE))</f>
        <v/>
      </c>
      <c r="P36" s="191" t="str">
        <f>IF(M36="","",VLOOKUP(M36,個人番号,名簿!$E$1,FALSE))</f>
        <v/>
      </c>
      <c r="Q36" s="187" t="str">
        <f>IF(M36="","",VLOOKUP(M36,個人番号,名簿!$H$1,FALSE))</f>
        <v/>
      </c>
      <c r="R36" s="191" t="str">
        <f>IF(M36="","",VLOOKUP(M36,個人番号,名簿!$F$1,FALSE))</f>
        <v/>
      </c>
      <c r="S36" s="244"/>
      <c r="T36" s="431" t="str">
        <f>IF(M36="","",VLOOKUP(M36,個人番号,名簿!$J$1,FALSE))</f>
        <v/>
      </c>
      <c r="U36" s="208" t="str">
        <f>IF(M36="","",VLOOKUP(M36,個人番号,名簿!$I$1,FALSE))</f>
        <v/>
      </c>
      <c r="X36" s="185" t="s">
        <v>2599</v>
      </c>
    </row>
    <row r="37" spans="1:24" ht="27.6" customHeight="1">
      <c r="A37" s="232"/>
      <c r="B37" s="205"/>
      <c r="C37" s="280"/>
      <c r="D37" s="191" t="str">
        <f>IF(B37="","",VLOOKUP(B37,個人番号,名簿!$D$1,FALSE))</f>
        <v/>
      </c>
      <c r="E37" s="191" t="str">
        <f>IF(B37="","",VLOOKUP(B37,個人番号,名簿!$E$1,FALSE))</f>
        <v/>
      </c>
      <c r="F37" s="187" t="str">
        <f>IF(B37="","",VLOOKUP(B37,個人番号,名簿!$H$1,FALSE))</f>
        <v/>
      </c>
      <c r="G37" s="191" t="str">
        <f>IF(B37="","",VLOOKUP(B37,個人番号,名簿!$F$1,FALSE))</f>
        <v/>
      </c>
      <c r="H37" s="244"/>
      <c r="I37" s="431" t="str">
        <f>IF(B37="","",VLOOKUP(B37,個人番号,名簿!$J$1,FALSE))</f>
        <v/>
      </c>
      <c r="J37" s="208" t="str">
        <f>IF(B37="","",VLOOKUP(B37,個人番号,名簿!$I$1,FALSE))</f>
        <v/>
      </c>
      <c r="K37" s="230">
        <f t="shared" si="2"/>
        <v>99</v>
      </c>
      <c r="L37" s="232"/>
      <c r="M37" s="205"/>
      <c r="N37" s="280"/>
      <c r="O37" s="191" t="str">
        <f>IF(M37="","",VLOOKUP(M37,個人番号,名簿!$D$1,FALSE))</f>
        <v/>
      </c>
      <c r="P37" s="191" t="str">
        <f>IF(M37="","",VLOOKUP(M37,個人番号,名簿!$E$1,FALSE))</f>
        <v/>
      </c>
      <c r="Q37" s="187" t="str">
        <f>IF(M37="","",VLOOKUP(M37,個人番号,名簿!$H$1,FALSE))</f>
        <v/>
      </c>
      <c r="R37" s="191" t="str">
        <f>IF(M37="","",VLOOKUP(M37,個人番号,名簿!$F$1,FALSE))</f>
        <v/>
      </c>
      <c r="S37" s="244"/>
      <c r="T37" s="431" t="str">
        <f>IF(M37="","",VLOOKUP(M37,個人番号,名簿!$J$1,FALSE))</f>
        <v/>
      </c>
      <c r="U37" s="208" t="str">
        <f>IF(M37="","",VLOOKUP(M37,個人番号,名簿!$I$1,FALSE))</f>
        <v/>
      </c>
      <c r="X37" s="185" t="s">
        <v>2600</v>
      </c>
    </row>
    <row r="38" spans="1:24" ht="27.6" customHeight="1">
      <c r="A38" s="232"/>
      <c r="B38" s="205"/>
      <c r="C38" s="280"/>
      <c r="D38" s="191" t="str">
        <f>IF(B38="","",VLOOKUP(B38,個人番号,名簿!$D$1,FALSE))</f>
        <v/>
      </c>
      <c r="E38" s="191" t="str">
        <f>IF(B38="","",VLOOKUP(B38,個人番号,名簿!$E$1,FALSE))</f>
        <v/>
      </c>
      <c r="F38" s="187" t="str">
        <f>IF(B38="","",VLOOKUP(B38,個人番号,名簿!$H$1,FALSE))</f>
        <v/>
      </c>
      <c r="G38" s="191" t="str">
        <f>IF(B38="","",VLOOKUP(B38,個人番号,名簿!$F$1,FALSE))</f>
        <v/>
      </c>
      <c r="H38" s="244"/>
      <c r="I38" s="431" t="str">
        <f>IF(B38="","",VLOOKUP(B38,個人番号,名簿!$J$1,FALSE))</f>
        <v/>
      </c>
      <c r="J38" s="208" t="str">
        <f>IF(B38="","",VLOOKUP(B38,個人番号,名簿!$I$1,FALSE))</f>
        <v/>
      </c>
      <c r="K38" s="230">
        <f t="shared" si="2"/>
        <v>99</v>
      </c>
      <c r="L38" s="232"/>
      <c r="M38" s="205"/>
      <c r="N38" s="280"/>
      <c r="O38" s="191" t="str">
        <f>IF(M38="","",VLOOKUP(M38,個人番号,名簿!$D$1,FALSE))</f>
        <v/>
      </c>
      <c r="P38" s="191" t="str">
        <f>IF(M38="","",VLOOKUP(M38,個人番号,名簿!$E$1,FALSE))</f>
        <v/>
      </c>
      <c r="Q38" s="187" t="str">
        <f>IF(M38="","",VLOOKUP(M38,個人番号,名簿!$H$1,FALSE))</f>
        <v/>
      </c>
      <c r="R38" s="191" t="str">
        <f>IF(M38="","",VLOOKUP(M38,個人番号,名簿!$F$1,FALSE))</f>
        <v/>
      </c>
      <c r="S38" s="244"/>
      <c r="T38" s="431" t="str">
        <f>IF(M38="","",VLOOKUP(M38,個人番号,名簿!$J$1,FALSE))</f>
        <v/>
      </c>
      <c r="U38" s="208" t="str">
        <f>IF(M38="","",VLOOKUP(M38,個人番号,名簿!$I$1,FALSE))</f>
        <v/>
      </c>
      <c r="X38" s="185" t="s">
        <v>2601</v>
      </c>
    </row>
    <row r="39" spans="1:24" ht="27.6" customHeight="1">
      <c r="A39" s="232"/>
      <c r="B39" s="205"/>
      <c r="C39" s="280"/>
      <c r="D39" s="191" t="str">
        <f>IF(B39="","",VLOOKUP(B39,個人番号,名簿!$D$1,FALSE))</f>
        <v/>
      </c>
      <c r="E39" s="191" t="str">
        <f>IF(B39="","",VLOOKUP(B39,個人番号,名簿!$E$1,FALSE))</f>
        <v/>
      </c>
      <c r="F39" s="187" t="str">
        <f>IF(B39="","",VLOOKUP(B39,個人番号,名簿!$H$1,FALSE))</f>
        <v/>
      </c>
      <c r="G39" s="191" t="str">
        <f>IF(B39="","",VLOOKUP(B39,個人番号,名簿!$F$1,FALSE))</f>
        <v/>
      </c>
      <c r="H39" s="244"/>
      <c r="I39" s="431" t="str">
        <f>IF(B39="","",VLOOKUP(B39,個人番号,名簿!$J$1,FALSE))</f>
        <v/>
      </c>
      <c r="J39" s="208" t="str">
        <f>IF(B39="","",VLOOKUP(B39,個人番号,名簿!$I$1,FALSE))</f>
        <v/>
      </c>
      <c r="K39" s="230">
        <f t="shared" si="2"/>
        <v>99</v>
      </c>
      <c r="L39" s="232"/>
      <c r="M39" s="205"/>
      <c r="N39" s="280"/>
      <c r="O39" s="191" t="str">
        <f>IF(M39="","",VLOOKUP(M39,個人番号,名簿!$D$1,FALSE))</f>
        <v/>
      </c>
      <c r="P39" s="191" t="str">
        <f>IF(M39="","",VLOOKUP(M39,個人番号,名簿!$E$1,FALSE))</f>
        <v/>
      </c>
      <c r="Q39" s="187" t="str">
        <f>IF(M39="","",VLOOKUP(M39,個人番号,名簿!$H$1,FALSE))</f>
        <v/>
      </c>
      <c r="R39" s="191" t="str">
        <f>IF(M39="","",VLOOKUP(M39,個人番号,名簿!$F$1,FALSE))</f>
        <v/>
      </c>
      <c r="S39" s="244"/>
      <c r="T39" s="431" t="str">
        <f>IF(M39="","",VLOOKUP(M39,個人番号,名簿!$J$1,FALSE))</f>
        <v/>
      </c>
      <c r="U39" s="208" t="str">
        <f>IF(M39="","",VLOOKUP(M39,個人番号,名簿!$I$1,FALSE))</f>
        <v/>
      </c>
      <c r="X39" s="185" t="s">
        <v>2602</v>
      </c>
    </row>
    <row r="40" spans="1:24" ht="27.6" customHeight="1" thickBot="1">
      <c r="A40" s="232"/>
      <c r="B40" s="205"/>
      <c r="C40" s="280"/>
      <c r="D40" s="191" t="str">
        <f>IF(B40="","",VLOOKUP(B40,個人番号,名簿!$D$1,FALSE))</f>
        <v/>
      </c>
      <c r="E40" s="191" t="str">
        <f>IF(B40="","",VLOOKUP(B40,個人番号,名簿!$E$1,FALSE))</f>
        <v/>
      </c>
      <c r="F40" s="187" t="str">
        <f>IF(B40="","",VLOOKUP(B40,個人番号,名簿!$H$1,FALSE))</f>
        <v/>
      </c>
      <c r="G40" s="191" t="str">
        <f>IF(B40="","",VLOOKUP(B40,個人番号,名簿!$F$1,FALSE))</f>
        <v/>
      </c>
      <c r="H40" s="244"/>
      <c r="I40" s="431" t="str">
        <f>IF(B40="","",VLOOKUP(B40,個人番号,名簿!$J$1,FALSE))</f>
        <v/>
      </c>
      <c r="J40" s="208" t="str">
        <f>IF(B40="","",VLOOKUP(B40,個人番号,名簿!$I$1,FALSE))</f>
        <v/>
      </c>
      <c r="K40" s="230">
        <f t="shared" si="2"/>
        <v>99</v>
      </c>
      <c r="L40" s="233"/>
      <c r="M40" s="206"/>
      <c r="N40" s="337"/>
      <c r="O40" s="192" t="str">
        <f>IF(M40="","",VLOOKUP(M40,個人番号,名簿!$D$1,FALSE))</f>
        <v/>
      </c>
      <c r="P40" s="192" t="str">
        <f>IF(M40="","",VLOOKUP(M40,個人番号,名簿!$E$1,FALSE))</f>
        <v/>
      </c>
      <c r="Q40" s="187" t="str">
        <f>IF(M40="","",VLOOKUP(M40,個人番号,名簿!$H$1,FALSE))</f>
        <v/>
      </c>
      <c r="R40" s="192" t="str">
        <f>IF(M40="","",VLOOKUP(M40,個人番号,名簿!$F$1,FALSE))</f>
        <v/>
      </c>
      <c r="S40" s="245"/>
      <c r="T40" s="432" t="str">
        <f>IF(M40="","",VLOOKUP(M40,個人番号,名簿!$J$1,FALSE))</f>
        <v/>
      </c>
      <c r="U40" s="209" t="str">
        <f>IF(M40="","",VLOOKUP(M40,個人番号,名簿!$I$1,FALSE))</f>
        <v/>
      </c>
      <c r="X40" s="185" t="s">
        <v>2603</v>
      </c>
    </row>
    <row r="41" spans="1:24" ht="27.6" customHeight="1">
      <c r="A41" s="232"/>
      <c r="B41" s="205"/>
      <c r="C41" s="280"/>
      <c r="D41" s="191" t="str">
        <f>IF(B41="","",VLOOKUP(B41,個人番号,名簿!$D$1,FALSE))</f>
        <v/>
      </c>
      <c r="E41" s="191" t="str">
        <f>IF(B41="","",VLOOKUP(B41,個人番号,名簿!$E$1,FALSE))</f>
        <v/>
      </c>
      <c r="F41" s="187" t="str">
        <f>IF(B41="","",VLOOKUP(B41,個人番号,名簿!$H$1,FALSE))</f>
        <v/>
      </c>
      <c r="G41" s="191" t="str">
        <f>IF(B41="","",VLOOKUP(B41,個人番号,名簿!$F$1,FALSE))</f>
        <v/>
      </c>
      <c r="H41" s="244"/>
      <c r="I41" s="431" t="str">
        <f>IF(B41="","",VLOOKUP(B41,個人番号,名簿!$J$1,FALSE))</f>
        <v/>
      </c>
      <c r="J41" s="208" t="str">
        <f>IF(B41="","",VLOOKUP(B41,個人番号,名簿!$I$1,FALSE))</f>
        <v/>
      </c>
      <c r="K41" s="230">
        <f t="shared" si="2"/>
        <v>99</v>
      </c>
      <c r="L41" s="563" t="s">
        <v>2128</v>
      </c>
      <c r="M41" s="564"/>
      <c r="N41" s="564"/>
      <c r="O41" s="564"/>
      <c r="P41" s="564"/>
      <c r="Q41" s="564"/>
      <c r="R41" s="564"/>
      <c r="S41" s="564"/>
      <c r="T41" s="564"/>
      <c r="U41" s="564"/>
      <c r="X41" s="185" t="s">
        <v>2604</v>
      </c>
    </row>
    <row r="42" spans="1:24" ht="27.6" customHeight="1">
      <c r="A42" s="232"/>
      <c r="B42" s="205"/>
      <c r="C42" s="280"/>
      <c r="D42" s="191" t="str">
        <f>IF(B42="","",VLOOKUP(B42,個人番号,名簿!$D$1,FALSE))</f>
        <v/>
      </c>
      <c r="E42" s="191" t="str">
        <f>IF(B42="","",VLOOKUP(B42,個人番号,名簿!$E$1,FALSE))</f>
        <v/>
      </c>
      <c r="F42" s="187" t="str">
        <f>IF(B42="","",VLOOKUP(B42,個人番号,名簿!$H$1,FALSE))</f>
        <v/>
      </c>
      <c r="G42" s="191" t="str">
        <f>IF(B42="","",VLOOKUP(B42,個人番号,名簿!$F$1,FALSE))</f>
        <v/>
      </c>
      <c r="H42" s="244"/>
      <c r="I42" s="431" t="str">
        <f>IF(B42="","",VLOOKUP(B42,個人番号,名簿!$J$1,FALSE))</f>
        <v/>
      </c>
      <c r="J42" s="208" t="str">
        <f>IF(B42="","",VLOOKUP(B42,個人番号,名簿!$I$1,FALSE))</f>
        <v/>
      </c>
      <c r="K42" s="230">
        <f t="shared" si="2"/>
        <v>99</v>
      </c>
      <c r="L42" s="565"/>
      <c r="M42" s="565"/>
      <c r="N42" s="565"/>
      <c r="O42" s="565"/>
      <c r="P42" s="565"/>
      <c r="Q42" s="565"/>
      <c r="R42" s="565"/>
      <c r="S42" s="565"/>
      <c r="T42" s="565"/>
      <c r="U42" s="565"/>
    </row>
    <row r="43" spans="1:24" ht="27.6" customHeight="1">
      <c r="A43" s="232"/>
      <c r="B43" s="205"/>
      <c r="C43" s="280"/>
      <c r="D43" s="191" t="str">
        <f>IF(B43="","",VLOOKUP(B43,個人番号,名簿!$D$1,FALSE))</f>
        <v/>
      </c>
      <c r="E43" s="191" t="str">
        <f>IF(B43="","",VLOOKUP(B43,個人番号,名簿!$E$1,FALSE))</f>
        <v/>
      </c>
      <c r="F43" s="187" t="str">
        <f>IF(B43="","",VLOOKUP(B43,個人番号,名簿!$H$1,FALSE))</f>
        <v/>
      </c>
      <c r="G43" s="191" t="str">
        <f>IF(B43="","",VLOOKUP(B43,個人番号,名簿!$F$1,FALSE))</f>
        <v/>
      </c>
      <c r="H43" s="244"/>
      <c r="I43" s="431" t="str">
        <f>IF(B43="","",VLOOKUP(B43,個人番号,名簿!$J$1,FALSE))</f>
        <v/>
      </c>
      <c r="J43" s="208" t="str">
        <f>IF(B43="","",VLOOKUP(B43,個人番号,名簿!$I$1,FALSE))</f>
        <v/>
      </c>
      <c r="K43" s="230">
        <f t="shared" si="2"/>
        <v>99</v>
      </c>
      <c r="L43" s="565"/>
      <c r="M43" s="565"/>
      <c r="N43" s="565"/>
      <c r="O43" s="565"/>
      <c r="P43" s="565"/>
      <c r="Q43" s="565"/>
      <c r="R43" s="565"/>
      <c r="S43" s="565"/>
      <c r="T43" s="565"/>
      <c r="U43" s="565"/>
    </row>
    <row r="44" spans="1:24" ht="27.6" customHeight="1">
      <c r="A44" s="232"/>
      <c r="B44" s="205"/>
      <c r="C44" s="280"/>
      <c r="D44" s="191" t="str">
        <f>IF(B44="","",VLOOKUP(B44,個人番号,名簿!$D$1,FALSE))</f>
        <v/>
      </c>
      <c r="E44" s="191" t="str">
        <f>IF(B44="","",VLOOKUP(B44,個人番号,名簿!$E$1,FALSE))</f>
        <v/>
      </c>
      <c r="F44" s="187" t="str">
        <f>IF(B44="","",VLOOKUP(B44,個人番号,名簿!$H$1,FALSE))</f>
        <v/>
      </c>
      <c r="G44" s="191" t="str">
        <f>IF(B44="","",VLOOKUP(B44,個人番号,名簿!$F$1,FALSE))</f>
        <v/>
      </c>
      <c r="H44" s="244"/>
      <c r="I44" s="431" t="str">
        <f>IF(B44="","",VLOOKUP(B44,個人番号,名簿!$J$1,FALSE))</f>
        <v/>
      </c>
      <c r="J44" s="208" t="str">
        <f>IF(B44="","",VLOOKUP(B44,個人番号,名簿!$I$1,FALSE))</f>
        <v/>
      </c>
      <c r="K44" s="230">
        <f t="shared" si="2"/>
        <v>99</v>
      </c>
      <c r="M44" s="566" t="s">
        <v>369</v>
      </c>
      <c r="N44" s="566"/>
      <c r="O44" s="567" t="str">
        <f>$B$4</f>
        <v/>
      </c>
      <c r="P44" s="567"/>
      <c r="Q44" s="567"/>
      <c r="R44" s="567"/>
      <c r="S44" s="567"/>
      <c r="T44" s="211"/>
      <c r="U44" s="211"/>
    </row>
    <row r="45" spans="1:24" ht="27.6" customHeight="1">
      <c r="A45" s="232"/>
      <c r="B45" s="205"/>
      <c r="C45" s="280"/>
      <c r="D45" s="191" t="str">
        <f>IF(B45="","",VLOOKUP(B45,個人番号,名簿!$D$1,FALSE))</f>
        <v/>
      </c>
      <c r="E45" s="191" t="str">
        <f>IF(B45="","",VLOOKUP(B45,個人番号,名簿!$E$1,FALSE))</f>
        <v/>
      </c>
      <c r="F45" s="187" t="str">
        <f>IF(B45="","",VLOOKUP(B45,個人番号,名簿!$H$1,FALSE))</f>
        <v/>
      </c>
      <c r="G45" s="191" t="str">
        <f>IF(B45="","",VLOOKUP(B45,個人番号,名簿!$F$1,FALSE))</f>
        <v/>
      </c>
      <c r="H45" s="244"/>
      <c r="I45" s="431" t="str">
        <f>IF(B45="","",VLOOKUP(B45,個人番号,名簿!$J$1,FALSE))</f>
        <v/>
      </c>
      <c r="J45" s="208" t="str">
        <f>IF(B45="","",VLOOKUP(B45,個人番号,名簿!$I$1,FALSE))</f>
        <v/>
      </c>
      <c r="K45" s="230">
        <f t="shared" si="2"/>
        <v>99</v>
      </c>
      <c r="M45" s="566" t="s">
        <v>496</v>
      </c>
      <c r="N45" s="566"/>
      <c r="O45" s="567" t="str">
        <f>名簿!$M$8</f>
        <v/>
      </c>
      <c r="P45" s="567"/>
      <c r="Q45" s="567"/>
      <c r="R45" s="567"/>
      <c r="S45" s="567"/>
      <c r="T45" s="211"/>
      <c r="U45" s="211"/>
    </row>
    <row r="46" spans="1:24" ht="27.6" customHeight="1" thickBot="1">
      <c r="A46" s="233"/>
      <c r="B46" s="206"/>
      <c r="C46" s="337"/>
      <c r="D46" s="192" t="str">
        <f>IF(B46="","",VLOOKUP(B46,個人番号,名簿!$D$1,FALSE))</f>
        <v/>
      </c>
      <c r="E46" s="192" t="str">
        <f>IF(B46="","",VLOOKUP(B46,個人番号,名簿!$E$1,FALSE))</f>
        <v/>
      </c>
      <c r="F46" s="188" t="str">
        <f>IF(B46="","",VLOOKUP(B46,個人番号,名簿!$H$1,FALSE))</f>
        <v/>
      </c>
      <c r="G46" s="192" t="str">
        <f>IF(B46="","",VLOOKUP(B46,個人番号,名簿!$F$1,FALSE))</f>
        <v/>
      </c>
      <c r="H46" s="245"/>
      <c r="I46" s="432" t="str">
        <f>IF(B46="","",VLOOKUP(B46,個人番号,名簿!$J$1,FALSE))</f>
        <v/>
      </c>
      <c r="J46" s="209" t="str">
        <f>IF(B46="","",VLOOKUP(B46,個人番号,名簿!$I$1,FALSE))</f>
        <v/>
      </c>
      <c r="K46" s="230">
        <f t="shared" si="2"/>
        <v>99</v>
      </c>
      <c r="M46" s="566" t="s">
        <v>485</v>
      </c>
      <c r="N46" s="566"/>
      <c r="O46" s="567" t="str">
        <f>名簿!$M$11</f>
        <v/>
      </c>
      <c r="P46" s="567"/>
      <c r="Q46" s="567"/>
      <c r="R46" s="567"/>
      <c r="S46" s="567"/>
      <c r="T46" s="211"/>
      <c r="U46" s="211"/>
    </row>
    <row r="47" spans="1:24" ht="27.6" customHeight="1" thickBot="1">
      <c r="N47" s="608">
        <f ca="1">NOW()</f>
        <v>44915.390940972226</v>
      </c>
      <c r="O47" s="608"/>
      <c r="P47" s="608"/>
    </row>
    <row r="48" spans="1:24" ht="27.6" customHeight="1" thickBot="1">
      <c r="A48" s="225" t="s">
        <v>2131</v>
      </c>
      <c r="B48" s="226" t="s">
        <v>853</v>
      </c>
      <c r="C48" s="227" t="s">
        <v>2136</v>
      </c>
      <c r="D48" s="216"/>
      <c r="E48" s="217"/>
      <c r="F48" s="217"/>
      <c r="G48" s="217"/>
      <c r="H48" s="217"/>
      <c r="I48" s="217"/>
      <c r="J48" s="217"/>
      <c r="K48" s="217"/>
      <c r="L48" s="217"/>
    </row>
    <row r="49" spans="1:24" ht="27.6" customHeight="1">
      <c r="A49" s="223" t="s">
        <v>487</v>
      </c>
      <c r="B49" s="224">
        <f>INT(SUMPRODUCT(1/SUBSTITUTE(COUNTIF(B7:B46,B7:B46),0,100)))</f>
        <v>0</v>
      </c>
      <c r="C49" s="193">
        <f>COUNTA(B19:B46)</f>
        <v>0</v>
      </c>
      <c r="D49" s="549" t="str">
        <f>IF(B52=0," リレー　    チーム　×　"&amp;設定!$F$38&amp;"　円　＝　 　                　円","リレー　"&amp;B52&amp;"　チーム　×　"&amp;設定!$F$38&amp;"　円　＝　"&amp;B53&amp;"　円")</f>
        <v xml:space="preserve"> リレー　    チーム　×　1100　円　＝　 　                　円</v>
      </c>
      <c r="E49" s="549"/>
      <c r="F49" s="549"/>
      <c r="G49" s="549"/>
      <c r="H49" s="549"/>
      <c r="I49" s="549"/>
      <c r="J49" s="549"/>
      <c r="K49" s="549"/>
      <c r="L49" s="550"/>
      <c r="O49" s="228" t="s">
        <v>2142</v>
      </c>
      <c r="P49" s="651"/>
      <c r="Q49" s="651"/>
      <c r="R49" s="651"/>
      <c r="S49" s="651"/>
      <c r="T49" s="420"/>
      <c r="U49" s="229" t="s">
        <v>495</v>
      </c>
    </row>
    <row r="50" spans="1:24" ht="27.6" customHeight="1">
      <c r="A50" s="219" t="s">
        <v>488</v>
      </c>
      <c r="B50" s="221">
        <f>INT(SUMPRODUCT(1/SUBSTITUTE(COUNTIF(M7:M40,M7:M40),0,100)))</f>
        <v>0</v>
      </c>
      <c r="C50" s="191">
        <f>COUNTA(M19:M40)</f>
        <v>0</v>
      </c>
      <c r="D50" s="552" t="str">
        <f>IF(C51=0," のべ種目数　　　種目× "&amp;設定!$F$37&amp;"  円　＝　                 　円","のべ種目数　"&amp;C51&amp;"　種目×　"&amp;設定!$F$37&amp;"　円　＝　"&amp;C52&amp;"　円")</f>
        <v xml:space="preserve"> のべ種目数　　　種目× 600  円　＝　                 　円</v>
      </c>
      <c r="E50" s="553"/>
      <c r="F50" s="553"/>
      <c r="G50" s="553"/>
      <c r="H50" s="553"/>
      <c r="I50" s="553"/>
      <c r="J50" s="553"/>
      <c r="K50" s="553"/>
      <c r="L50" s="554"/>
    </row>
    <row r="51" spans="1:24" ht="27.6" customHeight="1" thickBot="1">
      <c r="A51" s="220" t="s">
        <v>493</v>
      </c>
      <c r="B51" s="222">
        <f>SUM(B49:B50)</f>
        <v>0</v>
      </c>
      <c r="C51" s="192">
        <f>SUM(C49:C50)</f>
        <v>0</v>
      </c>
      <c r="D51" s="555" t="str">
        <f>IF(C53=0,"合計金額　　　            　円","合計　"&amp;C53&amp;"　円")</f>
        <v>合計金額　　　            　円</v>
      </c>
      <c r="E51" s="555"/>
      <c r="F51" s="555"/>
      <c r="G51" s="555"/>
      <c r="H51" s="555"/>
      <c r="I51" s="555"/>
      <c r="J51" s="555"/>
      <c r="K51" s="555"/>
      <c r="L51" s="556"/>
      <c r="O51" s="228" t="s">
        <v>2079</v>
      </c>
      <c r="P51" s="651"/>
      <c r="Q51" s="651"/>
      <c r="R51" s="651"/>
      <c r="S51" s="651"/>
      <c r="T51" s="420"/>
      <c r="U51" s="229" t="s">
        <v>497</v>
      </c>
    </row>
    <row r="52" spans="1:24" ht="27.6" hidden="1" customHeight="1">
      <c r="A52" s="415" t="s">
        <v>2137</v>
      </c>
      <c r="B52" s="415">
        <f>COUNTA(B7,M7,B13,M13)</f>
        <v>0</v>
      </c>
      <c r="C52" s="415">
        <f>C51*設定!$F$37</f>
        <v>0</v>
      </c>
      <c r="O52" s="228"/>
      <c r="P52" s="650"/>
      <c r="Q52" s="650"/>
      <c r="R52" s="650"/>
      <c r="S52" s="650"/>
      <c r="T52" s="422"/>
      <c r="U52" s="211"/>
    </row>
    <row r="53" spans="1:24" ht="27.6" hidden="1" customHeight="1">
      <c r="A53" s="415" t="s">
        <v>2138</v>
      </c>
      <c r="B53" s="415">
        <f>B52*設定!$F$38</f>
        <v>0</v>
      </c>
      <c r="C53" s="415">
        <f>SUM(B53,C52)</f>
        <v>0</v>
      </c>
    </row>
    <row r="54" spans="1:24" ht="13.5" customHeight="1" thickBot="1">
      <c r="A54" s="415"/>
      <c r="B54" s="415"/>
      <c r="C54" s="415"/>
      <c r="X54" s="185" t="s">
        <v>2609</v>
      </c>
    </row>
    <row r="55" spans="1:24" ht="27.6" customHeight="1" thickBot="1">
      <c r="A55" s="415"/>
      <c r="B55" s="597" t="s">
        <v>2611</v>
      </c>
      <c r="C55" s="598"/>
      <c r="D55" s="599"/>
      <c r="E55" s="600"/>
      <c r="F55" s="600"/>
      <c r="G55" s="600"/>
      <c r="H55" s="600"/>
      <c r="I55" s="600"/>
      <c r="J55" s="600"/>
      <c r="K55" s="600"/>
      <c r="L55" s="601"/>
      <c r="V55" s="185" t="s">
        <v>2612</v>
      </c>
      <c r="X55" s="185" t="s">
        <v>2610</v>
      </c>
    </row>
    <row r="56" spans="1:24" ht="13.5" hidden="1" customHeight="1">
      <c r="A56" s="415"/>
      <c r="B56" s="415"/>
      <c r="C56" s="415"/>
      <c r="V56" s="185" t="s">
        <v>2613</v>
      </c>
    </row>
    <row r="57" spans="1:24" ht="13.5" hidden="1" customHeight="1">
      <c r="A57" s="415"/>
      <c r="B57" s="415"/>
      <c r="C57" s="415"/>
      <c r="V57" s="185" t="s">
        <v>2614</v>
      </c>
    </row>
    <row r="58" spans="1:24" ht="13.5" hidden="1" customHeight="1">
      <c r="A58" s="415"/>
      <c r="B58" s="415"/>
      <c r="C58" s="415"/>
      <c r="V58" s="185" t="s">
        <v>2615</v>
      </c>
    </row>
    <row r="59" spans="1:24" ht="13.5" hidden="1" customHeight="1">
      <c r="A59" s="415"/>
      <c r="B59" s="415"/>
      <c r="C59" s="415"/>
      <c r="V59" s="185" t="s">
        <v>2616</v>
      </c>
    </row>
    <row r="60" spans="1:24" ht="13.8" hidden="1" thickBot="1"/>
    <row r="61" spans="1:24" ht="17.25" hidden="1" customHeight="1">
      <c r="B61" s="645" t="s">
        <v>2399</v>
      </c>
      <c r="C61" s="646"/>
      <c r="D61" s="214" t="s">
        <v>2401</v>
      </c>
      <c r="E61" s="473"/>
      <c r="V61" s="185" t="s">
        <v>2404</v>
      </c>
    </row>
    <row r="62" spans="1:24" ht="17.25" hidden="1" customHeight="1">
      <c r="B62" s="647"/>
      <c r="C62" s="648"/>
      <c r="D62" s="191" t="s">
        <v>2411</v>
      </c>
      <c r="E62" s="474"/>
      <c r="V62" s="185" t="s">
        <v>2405</v>
      </c>
    </row>
    <row r="63" spans="1:24" ht="17.25" hidden="1" customHeight="1">
      <c r="B63" s="637" t="s">
        <v>2410</v>
      </c>
      <c r="C63" s="638"/>
      <c r="D63" s="191" t="s">
        <v>2412</v>
      </c>
      <c r="E63" s="474"/>
    </row>
    <row r="64" spans="1:24" ht="17.25" hidden="1" customHeight="1" thickBot="1">
      <c r="B64" s="639"/>
      <c r="C64" s="640"/>
      <c r="D64" s="192" t="s">
        <v>2413</v>
      </c>
      <c r="E64" s="475"/>
    </row>
  </sheetData>
  <mergeCells count="26">
    <mergeCell ref="B55:C55"/>
    <mergeCell ref="D55:L55"/>
    <mergeCell ref="W8:Y9"/>
    <mergeCell ref="P1:R1"/>
    <mergeCell ref="S1:U1"/>
    <mergeCell ref="C2:P2"/>
    <mergeCell ref="R2:V2"/>
    <mergeCell ref="B4:J4"/>
    <mergeCell ref="M4:N4"/>
    <mergeCell ref="P4:R4"/>
    <mergeCell ref="B61:C62"/>
    <mergeCell ref="B63:C64"/>
    <mergeCell ref="P52:S52"/>
    <mergeCell ref="L41:U43"/>
    <mergeCell ref="M44:N44"/>
    <mergeCell ref="O44:S44"/>
    <mergeCell ref="M45:N45"/>
    <mergeCell ref="O45:S45"/>
    <mergeCell ref="M46:N46"/>
    <mergeCell ref="O46:S46"/>
    <mergeCell ref="N47:P47"/>
    <mergeCell ref="D49:L49"/>
    <mergeCell ref="P49:S49"/>
    <mergeCell ref="D50:L50"/>
    <mergeCell ref="D51:L51"/>
    <mergeCell ref="P51:S51"/>
  </mergeCells>
  <phoneticPr fontId="2"/>
  <dataValidations count="7">
    <dataValidation type="list" allowBlank="1" showInputMessage="1" showErrorMessage="1" sqref="A19:A46" xr:uid="{00000000-0002-0000-0B00-000000000000}">
      <formula1>$A$19:$A$34</formula1>
    </dataValidation>
    <dataValidation type="list" allowBlank="1" showInputMessage="1" showErrorMessage="1" sqref="L19:L40" xr:uid="{00000000-0002-0000-0B00-000001000000}">
      <formula1>$L$19:$L$31</formula1>
    </dataValidation>
    <dataValidation type="list" allowBlank="1" showInputMessage="1" showErrorMessage="1" sqref="E61:E64" xr:uid="{00000000-0002-0000-0B00-000002000000}">
      <formula1>$V$61:$V$62</formula1>
    </dataValidation>
    <dataValidation type="whole" allowBlank="1" showInputMessage="1" showErrorMessage="1" sqref="H7:H46 S7:S40" xr:uid="{00000000-0002-0000-0B00-000003000000}">
      <formula1>0</formula1>
      <formula2>1000000</formula2>
    </dataValidation>
    <dataValidation type="list" allowBlank="1" showInputMessage="1" showErrorMessage="1" sqref="P4:R4" xr:uid="{00000000-0002-0000-0B00-000004000000}">
      <formula1>$X$22:$X$41</formula1>
    </dataValidation>
    <dataValidation type="list" allowBlank="1" showInputMessage="1" showErrorMessage="1" sqref="M4:N4" xr:uid="{00000000-0002-0000-0B00-000005000000}">
      <formula1>$W$22:$W$26</formula1>
    </dataValidation>
    <dataValidation type="list" allowBlank="1" showInputMessage="1" showErrorMessage="1" sqref="D55:L55" xr:uid="{00000000-0002-0000-0B00-000006000000}">
      <formula1>$V$55:$V$59</formula1>
    </dataValidation>
  </dataValidations>
  <printOptions horizontalCentered="1"/>
  <pageMargins left="0.39370078740157483" right="0.39370078740157483" top="0.78740157480314965" bottom="0.39370078740157483" header="0.31496062992125984" footer="0.31496062992125984"/>
  <pageSetup paperSize="9" scale="52"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pageSetUpPr fitToPage="1"/>
  </sheetPr>
  <dimension ref="A1:AQ56"/>
  <sheetViews>
    <sheetView showGridLines="0" view="pageBreakPreview" zoomScale="55" zoomScaleNormal="55" zoomScaleSheetLayoutView="55" workbookViewId="0">
      <selection activeCell="B7" sqref="B7"/>
    </sheetView>
  </sheetViews>
  <sheetFormatPr defaultColWidth="8.88671875" defaultRowHeight="13.2"/>
  <cols>
    <col min="1" max="1" width="10.88671875" style="185" customWidth="1"/>
    <col min="2" max="2" width="9.109375" style="185" customWidth="1"/>
    <col min="3" max="3" width="7.109375" style="185" customWidth="1"/>
    <col min="4" max="4" width="18.109375" style="185" customWidth="1"/>
    <col min="5" max="5" width="12.88671875" style="185" customWidth="1"/>
    <col min="6" max="6" width="10.88671875" style="185" hidden="1" customWidth="1"/>
    <col min="7" max="7" width="4.44140625" style="185" customWidth="1"/>
    <col min="8" max="9" width="8.88671875" style="185" customWidth="1"/>
    <col min="10" max="10" width="4.88671875" style="185" hidden="1" customWidth="1"/>
    <col min="11" max="11" width="8.88671875" style="185" customWidth="1"/>
    <col min="12" max="12" width="2.88671875" style="185" customWidth="1"/>
    <col min="13" max="13" width="10.88671875" style="185" customWidth="1"/>
    <col min="14" max="14" width="9.109375" style="185" customWidth="1"/>
    <col min="15" max="15" width="7.109375" style="185" customWidth="1"/>
    <col min="16" max="16" width="18.109375" style="185" customWidth="1"/>
    <col min="17" max="17" width="12.88671875" style="185" customWidth="1"/>
    <col min="18" max="18" width="10.88671875" style="185" hidden="1" customWidth="1"/>
    <col min="19" max="19" width="4.44140625" style="185" customWidth="1"/>
    <col min="20" max="20" width="8.88671875" style="185" customWidth="1"/>
    <col min="21" max="21" width="8.88671875" style="185"/>
    <col min="22" max="22" width="4.88671875" style="185" hidden="1" customWidth="1"/>
    <col min="23" max="23" width="8.88671875" style="185"/>
    <col min="24" max="24" width="2.88671875" style="185" customWidth="1"/>
    <col min="25" max="26" width="10" style="185" hidden="1" customWidth="1"/>
    <col min="27" max="30" width="12.44140625" style="185" hidden="1" customWidth="1"/>
    <col min="31" max="31" width="16.33203125" style="185" customWidth="1"/>
    <col min="32" max="32" width="14.6640625" style="185" customWidth="1"/>
    <col min="33" max="41" width="11" style="185" customWidth="1"/>
    <col min="42" max="43" width="10.88671875" style="185" hidden="1" customWidth="1"/>
    <col min="44" max="16384" width="8.88671875" style="185"/>
  </cols>
  <sheetData>
    <row r="1" spans="1:39" ht="30" customHeight="1" thickBot="1">
      <c r="A1" s="197" t="str">
        <f>設定!$G$2</f>
        <v>令和4年度</v>
      </c>
      <c r="Q1" s="569" t="s">
        <v>483</v>
      </c>
      <c r="R1" s="570"/>
      <c r="S1" s="570"/>
      <c r="T1" s="571">
        <f>名簿!$M$2</f>
        <v>0</v>
      </c>
      <c r="U1" s="572"/>
      <c r="V1" s="334"/>
      <c r="W1" s="334"/>
    </row>
    <row r="2" spans="1:39" ht="30" customHeight="1" thickBot="1">
      <c r="C2" s="619" t="str">
        <f>設定!$G$7</f>
        <v>第５３回　U-16陸上競技大会　第２４回　選手選考会</v>
      </c>
      <c r="D2" s="619"/>
      <c r="E2" s="619"/>
      <c r="F2" s="619"/>
      <c r="G2" s="619"/>
      <c r="H2" s="619"/>
      <c r="I2" s="619"/>
      <c r="J2" s="619"/>
      <c r="K2" s="619"/>
      <c r="L2" s="619"/>
      <c r="M2" s="619"/>
      <c r="N2" s="619"/>
      <c r="O2" s="619"/>
      <c r="P2" s="619"/>
      <c r="Q2" s="619"/>
      <c r="R2" s="190"/>
      <c r="S2" s="574" t="s">
        <v>2126</v>
      </c>
      <c r="T2" s="574"/>
      <c r="U2" s="574"/>
      <c r="V2" s="575"/>
      <c r="W2" s="575"/>
      <c r="X2" s="575"/>
      <c r="Y2" s="387"/>
      <c r="Z2" s="387"/>
      <c r="AA2" s="387"/>
      <c r="AB2" s="387"/>
      <c r="AC2" s="387"/>
      <c r="AD2" s="387"/>
    </row>
    <row r="3" spans="1:39" ht="14.4" customHeight="1" thickBot="1"/>
    <row r="4" spans="1:39" ht="30" customHeight="1" thickBot="1">
      <c r="A4" s="189" t="s">
        <v>369</v>
      </c>
      <c r="B4" s="576" t="str">
        <f>名簿!M5</f>
        <v/>
      </c>
      <c r="C4" s="576"/>
      <c r="D4" s="576"/>
      <c r="E4" s="576"/>
      <c r="F4" s="576"/>
      <c r="G4" s="576"/>
      <c r="H4" s="576"/>
      <c r="I4" s="577"/>
      <c r="J4" s="334"/>
      <c r="K4" s="334"/>
    </row>
    <row r="5" spans="1:39" ht="24.9" customHeight="1" thickBot="1">
      <c r="A5" s="186" t="s">
        <v>486</v>
      </c>
      <c r="M5" s="186" t="s">
        <v>484</v>
      </c>
    </row>
    <row r="6" spans="1:39" ht="45" customHeight="1" thickBot="1">
      <c r="A6" s="198" t="s">
        <v>489</v>
      </c>
      <c r="B6" s="199" t="s">
        <v>855</v>
      </c>
      <c r="C6" s="194" t="s">
        <v>851</v>
      </c>
      <c r="D6" s="195" t="s">
        <v>863</v>
      </c>
      <c r="E6" s="195" t="s">
        <v>862</v>
      </c>
      <c r="F6" s="195" t="s">
        <v>1079</v>
      </c>
      <c r="G6" s="195" t="s">
        <v>354</v>
      </c>
      <c r="H6" s="195" t="s">
        <v>364</v>
      </c>
      <c r="I6" s="194" t="s">
        <v>2380</v>
      </c>
      <c r="J6" s="194" t="s">
        <v>2509</v>
      </c>
      <c r="K6" s="196" t="s">
        <v>1639</v>
      </c>
      <c r="M6" s="198" t="s">
        <v>489</v>
      </c>
      <c r="N6" s="199" t="s">
        <v>855</v>
      </c>
      <c r="O6" s="194" t="s">
        <v>851</v>
      </c>
      <c r="P6" s="195" t="s">
        <v>863</v>
      </c>
      <c r="Q6" s="195" t="s">
        <v>862</v>
      </c>
      <c r="R6" s="195" t="s">
        <v>1079</v>
      </c>
      <c r="S6" s="195" t="s">
        <v>354</v>
      </c>
      <c r="T6" s="195" t="s">
        <v>364</v>
      </c>
      <c r="U6" s="194" t="s">
        <v>2380</v>
      </c>
      <c r="V6" s="194" t="s">
        <v>2509</v>
      </c>
      <c r="W6" s="196" t="s">
        <v>1639</v>
      </c>
      <c r="Y6" s="413" t="s">
        <v>2388</v>
      </c>
      <c r="Z6" s="413" t="s">
        <v>2389</v>
      </c>
      <c r="AA6" s="413" t="s">
        <v>2390</v>
      </c>
      <c r="AB6" s="413" t="s">
        <v>2391</v>
      </c>
      <c r="AC6" s="413" t="s">
        <v>2392</v>
      </c>
      <c r="AD6" s="413" t="s">
        <v>2393</v>
      </c>
    </row>
    <row r="7" spans="1:39" ht="27.6" customHeight="1">
      <c r="A7" s="234" t="s">
        <v>2339</v>
      </c>
      <c r="B7" s="212"/>
      <c r="C7" s="213" t="str">
        <f>IF(B7="","",$T$1)</f>
        <v/>
      </c>
      <c r="D7" s="214" t="str">
        <f>IF(B7="","",VLOOKUP(B7,個人番号,名簿!$D$1,FALSE))</f>
        <v/>
      </c>
      <c r="E7" s="214" t="str">
        <f>IF(B7="","",VLOOKUP(B7,個人番号,名簿!$E$1,FALSE))</f>
        <v/>
      </c>
      <c r="F7" s="214" t="str">
        <f>IF(B7="","",VLOOKUP(B7,個人番号,名簿!$H$1,FALSE))</f>
        <v/>
      </c>
      <c r="G7" s="214" t="str">
        <f>IF(B7="","",VLOOKUP(B7,個人番号,名簿!$F$1,FALSE))</f>
        <v/>
      </c>
      <c r="H7" s="246"/>
      <c r="I7" s="423" t="str">
        <f>IF(B7="","",VLOOKUP(B7,個人番号,名簿!$J$1,FALSE))</f>
        <v/>
      </c>
      <c r="J7" s="214" t="str">
        <f>IF(B7="","",VLOOKUP(B7,個人番号,名簿!$K$1,FALSE))</f>
        <v/>
      </c>
      <c r="K7" s="215" t="str">
        <f>IF(B7="","",VLOOKUP(B7,個人番号,名簿!$I$1,FALSE))</f>
        <v/>
      </c>
      <c r="L7" s="230">
        <f t="shared" ref="L7:L46" si="0">IF(B7="",99,VLOOKUP(A7,種目ＪＯ,2,FALSE))</f>
        <v>99</v>
      </c>
      <c r="M7" s="234" t="s">
        <v>2339</v>
      </c>
      <c r="N7" s="212"/>
      <c r="O7" s="213" t="str">
        <f>IF(N7="","",$T$1)</f>
        <v/>
      </c>
      <c r="P7" s="214" t="str">
        <f>IF(N7="","",VLOOKUP(N7,個人番号,名簿!$D$1,FALSE))</f>
        <v/>
      </c>
      <c r="Q7" s="214" t="str">
        <f>IF(N7="","",VLOOKUP(N7,個人番号,名簿!$E$1,FALSE))</f>
        <v/>
      </c>
      <c r="R7" s="214" t="str">
        <f>IF(N7="","",VLOOKUP(N7,個人番号,名簿!$H$1,FALSE))</f>
        <v/>
      </c>
      <c r="S7" s="214" t="str">
        <f>IF(N7="","",VLOOKUP(N7,個人番号,名簿!$F$1,FALSE))</f>
        <v/>
      </c>
      <c r="T7" s="246"/>
      <c r="U7" s="423" t="str">
        <f>IF(N7="","",VLOOKUP(N7,個人番号,名簿!$J$1,FALSE))</f>
        <v/>
      </c>
      <c r="V7" s="214" t="str">
        <f>IF(N7="","",VLOOKUP(N7,個人番号,名簿!$K$1,FALSE))</f>
        <v/>
      </c>
      <c r="W7" s="215" t="str">
        <f>IF(N7="","",VLOOKUP(N7,個人番号,名簿!$I$1,FALSE))</f>
        <v/>
      </c>
      <c r="Y7" s="211" t="str">
        <f>IF($B7="","",IF($A7=$A$21,"ABC",IF($A7=$A$22,"ABC",LEFT($A7,1))))</f>
        <v/>
      </c>
      <c r="Z7" s="211" t="str">
        <f>IF($N7="","",IF($M7=$M$21,"ABC",IF($M7=$M$22,"ABC",LEFT($M7,1))))</f>
        <v/>
      </c>
      <c r="AA7" s="414" t="str">
        <f t="shared" ref="AA7:AA46" si="1">IF($Y7="","",VLOOKUP($Y7,JO区分,4,FALSE))</f>
        <v/>
      </c>
      <c r="AB7" s="414" t="str">
        <f t="shared" ref="AB7:AB46" si="2">IF($Y7="","",VLOOKUP($Y7,JO区分,6,FALSE))</f>
        <v/>
      </c>
      <c r="AC7" s="414" t="str">
        <f t="shared" ref="AC7:AC40" si="3">IF($Z7="","",VLOOKUP($Z7,JO区分,4,FALSE))</f>
        <v/>
      </c>
      <c r="AD7" s="414" t="str">
        <f t="shared" ref="AD7:AD40" si="4">IF($Z7="","",VLOOKUP($Z7,JO区分,6,FALSE))</f>
        <v/>
      </c>
    </row>
    <row r="8" spans="1:39" ht="27.6" customHeight="1">
      <c r="A8" s="232" t="s">
        <v>2340</v>
      </c>
      <c r="B8" s="205"/>
      <c r="C8" s="201" t="str">
        <f t="shared" ref="C8:C22" si="5">IF(B8="","",$T$1)</f>
        <v/>
      </c>
      <c r="D8" s="191" t="str">
        <f>IF(B8="","",VLOOKUP(B8,個人番号,名簿!$D$1,FALSE))</f>
        <v/>
      </c>
      <c r="E8" s="191" t="str">
        <f>IF(B8="","",VLOOKUP(B8,個人番号,名簿!$E$1,FALSE))</f>
        <v/>
      </c>
      <c r="F8" s="187" t="str">
        <f>IF(B8="","",VLOOKUP(B8,個人番号,名簿!$H$1,FALSE))</f>
        <v/>
      </c>
      <c r="G8" s="191" t="str">
        <f>IF(B8="","",VLOOKUP(B8,個人番号,名簿!$F$1,FALSE))</f>
        <v/>
      </c>
      <c r="H8" s="244"/>
      <c r="I8" s="424" t="str">
        <f>IF(B8="","",VLOOKUP(B8,個人番号,名簿!$J$1,FALSE))</f>
        <v/>
      </c>
      <c r="J8" s="191" t="str">
        <f>IF(B8="","",VLOOKUP(B8,個人番号,名簿!$K$1,FALSE))</f>
        <v/>
      </c>
      <c r="K8" s="208" t="str">
        <f>IF(B8="","",VLOOKUP(B8,個人番号,名簿!$I$1,FALSE))</f>
        <v/>
      </c>
      <c r="L8" s="230">
        <f t="shared" si="0"/>
        <v>99</v>
      </c>
      <c r="M8" s="232" t="s">
        <v>2340</v>
      </c>
      <c r="N8" s="205"/>
      <c r="O8" s="201" t="str">
        <f t="shared" ref="O8:O22" si="6">IF(N8="","",$T$1)</f>
        <v/>
      </c>
      <c r="P8" s="191" t="str">
        <f>IF(N8="","",VLOOKUP(N8,個人番号,名簿!$D$1,FALSE))</f>
        <v/>
      </c>
      <c r="Q8" s="191" t="str">
        <f>IF(N8="","",VLOOKUP(N8,個人番号,名簿!$E$1,FALSE))</f>
        <v/>
      </c>
      <c r="R8" s="187" t="str">
        <f>IF(N8="","",VLOOKUP(N8,個人番号,名簿!$H$1,FALSE))</f>
        <v/>
      </c>
      <c r="S8" s="191" t="str">
        <f>IF(N8="","",VLOOKUP(N8,個人番号,名簿!$F$1,FALSE))</f>
        <v/>
      </c>
      <c r="T8" s="244"/>
      <c r="U8" s="424" t="str">
        <f>IF(N8="","",VLOOKUP(N8,個人番号,名簿!$J$1,FALSE))</f>
        <v/>
      </c>
      <c r="V8" s="191" t="str">
        <f>IF(N8="","",VLOOKUP(N8,個人番号,名簿!$K$1,FALSE))</f>
        <v/>
      </c>
      <c r="W8" s="208" t="str">
        <f>IF(N8="","",VLOOKUP(N8,個人番号,名簿!$I$1,FALSE))</f>
        <v/>
      </c>
      <c r="Y8" s="211" t="str">
        <f t="shared" ref="Y8:Y46" si="7">IF($B8="","",IF($A8=$A$21,"ABC",IF($A8=$A$22,"ABC",LEFT($A8,1))))</f>
        <v/>
      </c>
      <c r="Z8" s="211" t="str">
        <f t="shared" ref="Z8:Z40" si="8">IF($N8="","",IF($M8=$M$21,"ABC",IF($M8=$M$22,"ABC",LEFT($M8,1))))</f>
        <v/>
      </c>
      <c r="AA8" s="414" t="str">
        <f t="shared" si="1"/>
        <v/>
      </c>
      <c r="AB8" s="414" t="str">
        <f t="shared" si="2"/>
        <v/>
      </c>
      <c r="AC8" s="414" t="str">
        <f t="shared" si="3"/>
        <v/>
      </c>
      <c r="AD8" s="414" t="str">
        <f t="shared" si="4"/>
        <v/>
      </c>
      <c r="AE8" s="557" t="s">
        <v>2235</v>
      </c>
      <c r="AF8" s="558"/>
      <c r="AG8" s="559"/>
    </row>
    <row r="9" spans="1:39" ht="27.6" customHeight="1">
      <c r="A9" s="232" t="s">
        <v>2341</v>
      </c>
      <c r="B9" s="205"/>
      <c r="C9" s="201" t="str">
        <f t="shared" si="5"/>
        <v/>
      </c>
      <c r="D9" s="191" t="str">
        <f>IF(B9="","",VLOOKUP(B9,個人番号,名簿!$D$1,FALSE))</f>
        <v/>
      </c>
      <c r="E9" s="191" t="str">
        <f>IF(B9="","",VLOOKUP(B9,個人番号,名簿!$E$1,FALSE))</f>
        <v/>
      </c>
      <c r="F9" s="187" t="str">
        <f>IF(B9="","",VLOOKUP(B9,個人番号,名簿!$H$1,FALSE))</f>
        <v/>
      </c>
      <c r="G9" s="191" t="str">
        <f>IF(B9="","",VLOOKUP(B9,個人番号,名簿!$F$1,FALSE))</f>
        <v/>
      </c>
      <c r="H9" s="244"/>
      <c r="I9" s="424" t="str">
        <f>IF(B9="","",VLOOKUP(B9,個人番号,名簿!$J$1,FALSE))</f>
        <v/>
      </c>
      <c r="J9" s="191" t="str">
        <f>IF(B9="","",VLOOKUP(B9,個人番号,名簿!$K$1,FALSE))</f>
        <v/>
      </c>
      <c r="K9" s="208" t="str">
        <f>IF(B9="","",VLOOKUP(B9,個人番号,名簿!$I$1,FALSE))</f>
        <v/>
      </c>
      <c r="L9" s="230">
        <f t="shared" si="0"/>
        <v>99</v>
      </c>
      <c r="M9" s="232" t="s">
        <v>2341</v>
      </c>
      <c r="N9" s="205"/>
      <c r="O9" s="201" t="str">
        <f t="shared" si="6"/>
        <v/>
      </c>
      <c r="P9" s="191" t="str">
        <f>IF(N9="","",VLOOKUP(N9,個人番号,名簿!$D$1,FALSE))</f>
        <v/>
      </c>
      <c r="Q9" s="191" t="str">
        <f>IF(N9="","",VLOOKUP(N9,個人番号,名簿!$E$1,FALSE))</f>
        <v/>
      </c>
      <c r="R9" s="187" t="str">
        <f>IF(N9="","",VLOOKUP(N9,個人番号,名簿!$H$1,FALSE))</f>
        <v/>
      </c>
      <c r="S9" s="191" t="str">
        <f>IF(N9="","",VLOOKUP(N9,個人番号,名簿!$F$1,FALSE))</f>
        <v/>
      </c>
      <c r="T9" s="244"/>
      <c r="U9" s="424" t="str">
        <f>IF(N9="","",VLOOKUP(N9,個人番号,名簿!$J$1,FALSE))</f>
        <v/>
      </c>
      <c r="V9" s="191" t="str">
        <f>IF(N9="","",VLOOKUP(N9,個人番号,名簿!$K$1,FALSE))</f>
        <v/>
      </c>
      <c r="W9" s="208" t="str">
        <f>IF(N9="","",VLOOKUP(N9,個人番号,名簿!$I$1,FALSE))</f>
        <v/>
      </c>
      <c r="Y9" s="211" t="str">
        <f t="shared" si="7"/>
        <v/>
      </c>
      <c r="Z9" s="211" t="str">
        <f t="shared" si="8"/>
        <v/>
      </c>
      <c r="AA9" s="414" t="str">
        <f t="shared" si="1"/>
        <v/>
      </c>
      <c r="AB9" s="414" t="str">
        <f t="shared" si="2"/>
        <v/>
      </c>
      <c r="AC9" s="414" t="str">
        <f t="shared" si="3"/>
        <v/>
      </c>
      <c r="AD9" s="414" t="str">
        <f t="shared" si="4"/>
        <v/>
      </c>
      <c r="AE9" s="560"/>
      <c r="AF9" s="561"/>
      <c r="AG9" s="562"/>
    </row>
    <row r="10" spans="1:39" ht="27.6" customHeight="1">
      <c r="A10" s="232" t="s">
        <v>2352</v>
      </c>
      <c r="B10" s="205"/>
      <c r="C10" s="201" t="str">
        <f t="shared" si="5"/>
        <v/>
      </c>
      <c r="D10" s="191" t="str">
        <f>IF(B10="","",VLOOKUP(B10,個人番号,名簿!$D$1,FALSE))</f>
        <v/>
      </c>
      <c r="E10" s="191" t="str">
        <f>IF(B10="","",VLOOKUP(B10,個人番号,名簿!$E$1,FALSE))</f>
        <v/>
      </c>
      <c r="F10" s="187" t="str">
        <f>IF(B10="","",VLOOKUP(B10,個人番号,名簿!$H$1,FALSE))</f>
        <v/>
      </c>
      <c r="G10" s="191" t="str">
        <f>IF(B10="","",VLOOKUP(B10,個人番号,名簿!$F$1,FALSE))</f>
        <v/>
      </c>
      <c r="H10" s="244"/>
      <c r="I10" s="424" t="str">
        <f>IF(B10="","",VLOOKUP(B10,個人番号,名簿!$J$1,FALSE))</f>
        <v/>
      </c>
      <c r="J10" s="191" t="str">
        <f>IF(B10="","",VLOOKUP(B10,個人番号,名簿!$K$1,FALSE))</f>
        <v/>
      </c>
      <c r="K10" s="208" t="str">
        <f>IF(B10="","",VLOOKUP(B10,個人番号,名簿!$I$1,FALSE))</f>
        <v/>
      </c>
      <c r="L10" s="230">
        <f t="shared" si="0"/>
        <v>99</v>
      </c>
      <c r="M10" s="232" t="s">
        <v>2353</v>
      </c>
      <c r="N10" s="205"/>
      <c r="O10" s="201" t="str">
        <f t="shared" si="6"/>
        <v/>
      </c>
      <c r="P10" s="191" t="str">
        <f>IF(N10="","",VLOOKUP(N10,個人番号,名簿!$D$1,FALSE))</f>
        <v/>
      </c>
      <c r="Q10" s="191" t="str">
        <f>IF(N10="","",VLOOKUP(N10,個人番号,名簿!$E$1,FALSE))</f>
        <v/>
      </c>
      <c r="R10" s="187" t="str">
        <f>IF(N10="","",VLOOKUP(N10,個人番号,名簿!$H$1,FALSE))</f>
        <v/>
      </c>
      <c r="S10" s="191" t="str">
        <f>IF(N10="","",VLOOKUP(N10,個人番号,名簿!$F$1,FALSE))</f>
        <v/>
      </c>
      <c r="T10" s="244"/>
      <c r="U10" s="424" t="str">
        <f>IF(N10="","",VLOOKUP(N10,個人番号,名簿!$J$1,FALSE))</f>
        <v/>
      </c>
      <c r="V10" s="191" t="str">
        <f>IF(N10="","",VLOOKUP(N10,個人番号,名簿!$K$1,FALSE))</f>
        <v/>
      </c>
      <c r="W10" s="208" t="str">
        <f>IF(N10="","",VLOOKUP(N10,個人番号,名簿!$I$1,FALSE))</f>
        <v/>
      </c>
      <c r="Y10" s="211" t="str">
        <f t="shared" si="7"/>
        <v/>
      </c>
      <c r="Z10" s="211" t="str">
        <f t="shared" si="8"/>
        <v/>
      </c>
      <c r="AA10" s="414" t="str">
        <f t="shared" si="1"/>
        <v/>
      </c>
      <c r="AB10" s="414" t="str">
        <f t="shared" si="2"/>
        <v/>
      </c>
      <c r="AC10" s="414" t="str">
        <f t="shared" si="3"/>
        <v/>
      </c>
      <c r="AD10" s="414" t="str">
        <f t="shared" si="4"/>
        <v/>
      </c>
    </row>
    <row r="11" spans="1:39" ht="27.6" customHeight="1">
      <c r="A11" s="232" t="s">
        <v>2342</v>
      </c>
      <c r="B11" s="205"/>
      <c r="C11" s="201" t="str">
        <f t="shared" si="5"/>
        <v/>
      </c>
      <c r="D11" s="191" t="str">
        <f>IF(B11="","",VLOOKUP(B11,個人番号,名簿!$D$1,FALSE))</f>
        <v/>
      </c>
      <c r="E11" s="191" t="str">
        <f>IF(B11="","",VLOOKUP(B11,個人番号,名簿!$E$1,FALSE))</f>
        <v/>
      </c>
      <c r="F11" s="187" t="str">
        <f>IF(B11="","",VLOOKUP(B11,個人番号,名簿!$H$1,FALSE))</f>
        <v/>
      </c>
      <c r="G11" s="191" t="str">
        <f>IF(B11="","",VLOOKUP(B11,個人番号,名簿!$F$1,FALSE))</f>
        <v/>
      </c>
      <c r="H11" s="244"/>
      <c r="I11" s="424" t="str">
        <f>IF(B11="","",VLOOKUP(B11,個人番号,名簿!$J$1,FALSE))</f>
        <v/>
      </c>
      <c r="J11" s="191" t="str">
        <f>IF(B11="","",VLOOKUP(B11,個人番号,名簿!$K$1,FALSE))</f>
        <v/>
      </c>
      <c r="K11" s="208" t="str">
        <f>IF(B11="","",VLOOKUP(B11,個人番号,名簿!$I$1,FALSE))</f>
        <v/>
      </c>
      <c r="L11" s="230">
        <f t="shared" si="0"/>
        <v>99</v>
      </c>
      <c r="M11" s="232" t="s">
        <v>2354</v>
      </c>
      <c r="N11" s="205"/>
      <c r="O11" s="201" t="str">
        <f t="shared" si="6"/>
        <v/>
      </c>
      <c r="P11" s="191" t="str">
        <f>IF(N11="","",VLOOKUP(N11,個人番号,名簿!$D$1,FALSE))</f>
        <v/>
      </c>
      <c r="Q11" s="191" t="str">
        <f>IF(N11="","",VLOOKUP(N11,個人番号,名簿!$E$1,FALSE))</f>
        <v/>
      </c>
      <c r="R11" s="187" t="str">
        <f>IF(N11="","",VLOOKUP(N11,個人番号,名簿!$H$1,FALSE))</f>
        <v/>
      </c>
      <c r="S11" s="191" t="str">
        <f>IF(N11="","",VLOOKUP(N11,個人番号,名簿!$F$1,FALSE))</f>
        <v/>
      </c>
      <c r="T11" s="244"/>
      <c r="U11" s="424" t="str">
        <f>IF(N11="","",VLOOKUP(N11,個人番号,名簿!$J$1,FALSE))</f>
        <v/>
      </c>
      <c r="V11" s="191" t="str">
        <f>IF(N11="","",VLOOKUP(N11,個人番号,名簿!$K$1,FALSE))</f>
        <v/>
      </c>
      <c r="W11" s="208" t="str">
        <f>IF(N11="","",VLOOKUP(N11,個人番号,名簿!$I$1,FALSE))</f>
        <v/>
      </c>
      <c r="Y11" s="211" t="str">
        <f t="shared" si="7"/>
        <v/>
      </c>
      <c r="Z11" s="211" t="str">
        <f t="shared" si="8"/>
        <v/>
      </c>
      <c r="AA11" s="414" t="str">
        <f t="shared" si="1"/>
        <v/>
      </c>
      <c r="AB11" s="414" t="str">
        <f t="shared" si="2"/>
        <v/>
      </c>
      <c r="AC11" s="414" t="str">
        <f t="shared" si="3"/>
        <v/>
      </c>
      <c r="AD11" s="414" t="str">
        <f t="shared" si="4"/>
        <v/>
      </c>
      <c r="AE11" s="285"/>
    </row>
    <row r="12" spans="1:39" ht="27.6" customHeight="1" thickBot="1">
      <c r="A12" s="233" t="s">
        <v>2343</v>
      </c>
      <c r="B12" s="206"/>
      <c r="C12" s="202" t="str">
        <f t="shared" si="5"/>
        <v/>
      </c>
      <c r="D12" s="192" t="str">
        <f>IF(B12="","",VLOOKUP(B12,個人番号,名簿!$D$1,FALSE))</f>
        <v/>
      </c>
      <c r="E12" s="192" t="str">
        <f>IF(B12="","",VLOOKUP(B12,個人番号,名簿!$E$1,FALSE))</f>
        <v/>
      </c>
      <c r="F12" s="188" t="str">
        <f>IF(B12="","",VLOOKUP(B12,個人番号,名簿!$H$1,FALSE))</f>
        <v/>
      </c>
      <c r="G12" s="192" t="str">
        <f>IF(B12="","",VLOOKUP(B12,個人番号,名簿!$F$1,FALSE))</f>
        <v/>
      </c>
      <c r="H12" s="245"/>
      <c r="I12" s="425" t="str">
        <f>IF(B12="","",VLOOKUP(B12,個人番号,名簿!$J$1,FALSE))</f>
        <v/>
      </c>
      <c r="J12" s="192" t="str">
        <f>IF(B12="","",VLOOKUP(B12,個人番号,名簿!$K$1,FALSE))</f>
        <v/>
      </c>
      <c r="K12" s="209" t="str">
        <f>IF(B12="","",VLOOKUP(B12,個人番号,名簿!$I$1,FALSE))</f>
        <v/>
      </c>
      <c r="L12" s="230">
        <f t="shared" si="0"/>
        <v>99</v>
      </c>
      <c r="M12" s="233" t="s">
        <v>2355</v>
      </c>
      <c r="N12" s="206"/>
      <c r="O12" s="202" t="str">
        <f t="shared" si="6"/>
        <v/>
      </c>
      <c r="P12" s="192" t="str">
        <f>IF(N12="","",VLOOKUP(N12,個人番号,名簿!$D$1,FALSE))</f>
        <v/>
      </c>
      <c r="Q12" s="192" t="str">
        <f>IF(N12="","",VLOOKUP(N12,個人番号,名簿!$E$1,FALSE))</f>
        <v/>
      </c>
      <c r="R12" s="188" t="str">
        <f>IF(N12="","",VLOOKUP(N12,個人番号,名簿!$H$1,FALSE))</f>
        <v/>
      </c>
      <c r="S12" s="192" t="str">
        <f>IF(N12="","",VLOOKUP(N12,個人番号,名簿!$F$1,FALSE))</f>
        <v/>
      </c>
      <c r="T12" s="245"/>
      <c r="U12" s="425" t="str">
        <f>IF(N12="","",VLOOKUP(N12,個人番号,名簿!$J$1,FALSE))</f>
        <v/>
      </c>
      <c r="V12" s="192" t="str">
        <f>IF(N12="","",VLOOKUP(N12,個人番号,名簿!$K$1,FALSE))</f>
        <v/>
      </c>
      <c r="W12" s="209" t="str">
        <f>IF(N12="","",VLOOKUP(N12,個人番号,名簿!$I$1,FALSE))</f>
        <v/>
      </c>
      <c r="Y12" s="211" t="str">
        <f t="shared" si="7"/>
        <v/>
      </c>
      <c r="Z12" s="211" t="str">
        <f t="shared" si="8"/>
        <v/>
      </c>
      <c r="AA12" s="414" t="str">
        <f t="shared" si="1"/>
        <v/>
      </c>
      <c r="AB12" s="414" t="str">
        <f t="shared" si="2"/>
        <v/>
      </c>
      <c r="AC12" s="414" t="str">
        <f t="shared" si="3"/>
        <v/>
      </c>
      <c r="AD12" s="414" t="str">
        <f t="shared" si="4"/>
        <v/>
      </c>
      <c r="AE12" s="211"/>
      <c r="AF12" s="211"/>
      <c r="AG12" s="211"/>
      <c r="AH12" s="211"/>
      <c r="AI12" s="211"/>
      <c r="AJ12" s="211"/>
      <c r="AK12" s="211"/>
      <c r="AL12" s="211"/>
      <c r="AM12" s="211"/>
    </row>
    <row r="13" spans="1:39" ht="27.6" customHeight="1">
      <c r="A13" s="234" t="s">
        <v>2344</v>
      </c>
      <c r="B13" s="212"/>
      <c r="C13" s="213" t="str">
        <f t="shared" si="5"/>
        <v/>
      </c>
      <c r="D13" s="214" t="str">
        <f>IF(B13="","",VLOOKUP(B13,個人番号,名簿!$D$1,FALSE))</f>
        <v/>
      </c>
      <c r="E13" s="214" t="str">
        <f>IF(B13="","",VLOOKUP(B13,個人番号,名簿!$E$1,FALSE))</f>
        <v/>
      </c>
      <c r="F13" s="250" t="str">
        <f>IF(B13="","",VLOOKUP(B13,個人番号,名簿!$H$1,FALSE))</f>
        <v/>
      </c>
      <c r="G13" s="214" t="str">
        <f>IF(B13="","",VLOOKUP(B13,個人番号,名簿!$F$1,FALSE))</f>
        <v/>
      </c>
      <c r="H13" s="246"/>
      <c r="I13" s="423" t="str">
        <f>IF(B13="","",VLOOKUP(B13,個人番号,名簿!$J$1,FALSE))</f>
        <v/>
      </c>
      <c r="J13" s="214" t="str">
        <f>IF(B13="","",VLOOKUP(B13,個人番号,名簿!$K$1,FALSE))</f>
        <v/>
      </c>
      <c r="K13" s="215" t="str">
        <f>IF(B13="","",VLOOKUP(B13,個人番号,名簿!$I$1,FALSE))</f>
        <v/>
      </c>
      <c r="L13" s="230">
        <f t="shared" si="0"/>
        <v>99</v>
      </c>
      <c r="M13" s="234" t="s">
        <v>2344</v>
      </c>
      <c r="N13" s="212"/>
      <c r="O13" s="213" t="str">
        <f t="shared" si="6"/>
        <v/>
      </c>
      <c r="P13" s="214" t="str">
        <f>IF(N13="","",VLOOKUP(N13,個人番号,名簿!$D$1,FALSE))</f>
        <v/>
      </c>
      <c r="Q13" s="214" t="str">
        <f>IF(N13="","",VLOOKUP(N13,個人番号,名簿!$E$1,FALSE))</f>
        <v/>
      </c>
      <c r="R13" s="250" t="str">
        <f>IF(N13="","",VLOOKUP(N13,個人番号,名簿!$H$1,FALSE))</f>
        <v/>
      </c>
      <c r="S13" s="214" t="str">
        <f>IF(N13="","",VLOOKUP(N13,個人番号,名簿!$F$1,FALSE))</f>
        <v/>
      </c>
      <c r="T13" s="246"/>
      <c r="U13" s="423" t="str">
        <f>IF(N13="","",VLOOKUP(N13,個人番号,名簿!$J$1,FALSE))</f>
        <v/>
      </c>
      <c r="V13" s="214" t="str">
        <f>IF(N13="","",VLOOKUP(N13,個人番号,名簿!$K$1,FALSE))</f>
        <v/>
      </c>
      <c r="W13" s="215" t="str">
        <f>IF(N13="","",VLOOKUP(N13,個人番号,名簿!$I$1,FALSE))</f>
        <v/>
      </c>
      <c r="Y13" s="211" t="str">
        <f t="shared" si="7"/>
        <v/>
      </c>
      <c r="Z13" s="211" t="str">
        <f t="shared" si="8"/>
        <v/>
      </c>
      <c r="AA13" s="414" t="str">
        <f t="shared" si="1"/>
        <v/>
      </c>
      <c r="AB13" s="414" t="str">
        <f t="shared" si="2"/>
        <v/>
      </c>
      <c r="AC13" s="414" t="str">
        <f t="shared" si="3"/>
        <v/>
      </c>
      <c r="AD13" s="414" t="str">
        <f t="shared" si="4"/>
        <v/>
      </c>
      <c r="AE13" s="211"/>
      <c r="AF13" s="211"/>
      <c r="AG13" s="263"/>
      <c r="AH13" s="263"/>
      <c r="AI13" s="263"/>
      <c r="AJ13" s="263"/>
      <c r="AK13" s="263"/>
      <c r="AL13" s="263"/>
      <c r="AM13" s="264"/>
    </row>
    <row r="14" spans="1:39" ht="27.6" customHeight="1">
      <c r="A14" s="232" t="s">
        <v>2345</v>
      </c>
      <c r="B14" s="205"/>
      <c r="C14" s="201" t="str">
        <f t="shared" si="5"/>
        <v/>
      </c>
      <c r="D14" s="191" t="str">
        <f>IF(B14="","",VLOOKUP(B14,個人番号,名簿!$D$1,FALSE))</f>
        <v/>
      </c>
      <c r="E14" s="191" t="str">
        <f>IF(B14="","",VLOOKUP(B14,個人番号,名簿!$E$1,FALSE))</f>
        <v/>
      </c>
      <c r="F14" s="187" t="str">
        <f>IF(B14="","",VLOOKUP(B14,個人番号,名簿!$H$1,FALSE))</f>
        <v/>
      </c>
      <c r="G14" s="191" t="str">
        <f>IF(B14="","",VLOOKUP(B14,個人番号,名簿!$F$1,FALSE))</f>
        <v/>
      </c>
      <c r="H14" s="244"/>
      <c r="I14" s="424" t="str">
        <f>IF(B14="","",VLOOKUP(B14,個人番号,名簿!$J$1,FALSE))</f>
        <v/>
      </c>
      <c r="J14" s="191" t="str">
        <f>IF(B14="","",VLOOKUP(B14,個人番号,名簿!$K$1,FALSE))</f>
        <v/>
      </c>
      <c r="K14" s="208" t="str">
        <f>IF(B14="","",VLOOKUP(B14,個人番号,名簿!$I$1,FALSE))</f>
        <v/>
      </c>
      <c r="L14" s="230">
        <f t="shared" si="0"/>
        <v>99</v>
      </c>
      <c r="M14" s="232" t="s">
        <v>2345</v>
      </c>
      <c r="N14" s="205"/>
      <c r="O14" s="201" t="str">
        <f t="shared" si="6"/>
        <v/>
      </c>
      <c r="P14" s="191" t="str">
        <f>IF(N14="","",VLOOKUP(N14,個人番号,名簿!$D$1,FALSE))</f>
        <v/>
      </c>
      <c r="Q14" s="191" t="str">
        <f>IF(N14="","",VLOOKUP(N14,個人番号,名簿!$E$1,FALSE))</f>
        <v/>
      </c>
      <c r="R14" s="187" t="str">
        <f>IF(N14="","",VLOOKUP(N14,個人番号,名簿!$H$1,FALSE))</f>
        <v/>
      </c>
      <c r="S14" s="191" t="str">
        <f>IF(N14="","",VLOOKUP(N14,個人番号,名簿!$F$1,FALSE))</f>
        <v/>
      </c>
      <c r="T14" s="244"/>
      <c r="U14" s="424" t="str">
        <f>IF(N14="","",VLOOKUP(N14,個人番号,名簿!$J$1,FALSE))</f>
        <v/>
      </c>
      <c r="V14" s="191" t="str">
        <f>IF(N14="","",VLOOKUP(N14,個人番号,名簿!$K$1,FALSE))</f>
        <v/>
      </c>
      <c r="W14" s="208" t="str">
        <f>IF(N14="","",VLOOKUP(N14,個人番号,名簿!$I$1,FALSE))</f>
        <v/>
      </c>
      <c r="Y14" s="211" t="str">
        <f t="shared" si="7"/>
        <v/>
      </c>
      <c r="Z14" s="211" t="str">
        <f t="shared" si="8"/>
        <v/>
      </c>
      <c r="AA14" s="414" t="str">
        <f t="shared" si="1"/>
        <v/>
      </c>
      <c r="AB14" s="414" t="str">
        <f t="shared" si="2"/>
        <v/>
      </c>
      <c r="AC14" s="414" t="str">
        <f t="shared" si="3"/>
        <v/>
      </c>
      <c r="AD14" s="414" t="str">
        <f t="shared" si="4"/>
        <v/>
      </c>
      <c r="AE14" s="211"/>
      <c r="AF14" s="211"/>
      <c r="AG14" s="263"/>
      <c r="AH14" s="263"/>
      <c r="AI14" s="263"/>
      <c r="AJ14" s="263"/>
      <c r="AK14" s="263"/>
      <c r="AL14" s="263"/>
      <c r="AM14" s="264"/>
    </row>
    <row r="15" spans="1:39" ht="27.6" customHeight="1">
      <c r="A15" s="232" t="s">
        <v>2346</v>
      </c>
      <c r="B15" s="205"/>
      <c r="C15" s="201" t="str">
        <f t="shared" si="5"/>
        <v/>
      </c>
      <c r="D15" s="191" t="str">
        <f>IF(B15="","",VLOOKUP(B15,個人番号,名簿!$D$1,FALSE))</f>
        <v/>
      </c>
      <c r="E15" s="191" t="str">
        <f>IF(B15="","",VLOOKUP(B15,個人番号,名簿!$E$1,FALSE))</f>
        <v/>
      </c>
      <c r="F15" s="187" t="str">
        <f>IF(B15="","",VLOOKUP(B15,個人番号,名簿!$H$1,FALSE))</f>
        <v/>
      </c>
      <c r="G15" s="191" t="str">
        <f>IF(B15="","",VLOOKUP(B15,個人番号,名簿!$F$1,FALSE))</f>
        <v/>
      </c>
      <c r="H15" s="244"/>
      <c r="I15" s="424" t="str">
        <f>IF(B15="","",VLOOKUP(B15,個人番号,名簿!$J$1,FALSE))</f>
        <v/>
      </c>
      <c r="J15" s="191" t="str">
        <f>IF(B15="","",VLOOKUP(B15,個人番号,名簿!$K$1,FALSE))</f>
        <v/>
      </c>
      <c r="K15" s="208" t="str">
        <f>IF(B15="","",VLOOKUP(B15,個人番号,名簿!$I$1,FALSE))</f>
        <v/>
      </c>
      <c r="L15" s="230">
        <f t="shared" si="0"/>
        <v>99</v>
      </c>
      <c r="M15" s="232" t="s">
        <v>2356</v>
      </c>
      <c r="N15" s="205"/>
      <c r="O15" s="201" t="str">
        <f t="shared" si="6"/>
        <v/>
      </c>
      <c r="P15" s="191" t="str">
        <f>IF(N15="","",VLOOKUP(N15,個人番号,名簿!$D$1,FALSE))</f>
        <v/>
      </c>
      <c r="Q15" s="191" t="str">
        <f>IF(N15="","",VLOOKUP(N15,個人番号,名簿!$E$1,FALSE))</f>
        <v/>
      </c>
      <c r="R15" s="187" t="str">
        <f>IF(N15="","",VLOOKUP(N15,個人番号,名簿!$H$1,FALSE))</f>
        <v/>
      </c>
      <c r="S15" s="191" t="str">
        <f>IF(N15="","",VLOOKUP(N15,個人番号,名簿!$F$1,FALSE))</f>
        <v/>
      </c>
      <c r="T15" s="244"/>
      <c r="U15" s="424" t="str">
        <f>IF(N15="","",VLOOKUP(N15,個人番号,名簿!$J$1,FALSE))</f>
        <v/>
      </c>
      <c r="V15" s="191" t="str">
        <f>IF(N15="","",VLOOKUP(N15,個人番号,名簿!$K$1,FALSE))</f>
        <v/>
      </c>
      <c r="W15" s="208" t="str">
        <f>IF(N15="","",VLOOKUP(N15,個人番号,名簿!$I$1,FALSE))</f>
        <v/>
      </c>
      <c r="Y15" s="211" t="str">
        <f t="shared" si="7"/>
        <v/>
      </c>
      <c r="Z15" s="211" t="str">
        <f t="shared" si="8"/>
        <v/>
      </c>
      <c r="AA15" s="414" t="str">
        <f t="shared" si="1"/>
        <v/>
      </c>
      <c r="AB15" s="414" t="str">
        <f t="shared" si="2"/>
        <v/>
      </c>
      <c r="AC15" s="414" t="str">
        <f t="shared" si="3"/>
        <v/>
      </c>
      <c r="AD15" s="414" t="str">
        <f t="shared" si="4"/>
        <v/>
      </c>
      <c r="AE15" s="211"/>
      <c r="AF15" s="211"/>
      <c r="AG15" s="263"/>
      <c r="AH15" s="263"/>
      <c r="AI15" s="263"/>
      <c r="AJ15" s="263"/>
      <c r="AK15" s="263"/>
      <c r="AL15" s="263"/>
      <c r="AM15" s="264"/>
    </row>
    <row r="16" spans="1:39" ht="27.6" customHeight="1">
      <c r="A16" s="232" t="s">
        <v>2347</v>
      </c>
      <c r="B16" s="205"/>
      <c r="C16" s="201" t="str">
        <f t="shared" si="5"/>
        <v/>
      </c>
      <c r="D16" s="191" t="str">
        <f>IF(B16="","",VLOOKUP(B16,個人番号,名簿!$D$1,FALSE))</f>
        <v/>
      </c>
      <c r="E16" s="191" t="str">
        <f>IF(B16="","",VLOOKUP(B16,個人番号,名簿!$E$1,FALSE))</f>
        <v/>
      </c>
      <c r="F16" s="187" t="str">
        <f>IF(B16="","",VLOOKUP(B16,個人番号,名簿!$H$1,FALSE))</f>
        <v/>
      </c>
      <c r="G16" s="191" t="str">
        <f>IF(B16="","",VLOOKUP(B16,個人番号,名簿!$F$1,FALSE))</f>
        <v/>
      </c>
      <c r="H16" s="244"/>
      <c r="I16" s="424" t="str">
        <f>IF(B16="","",VLOOKUP(B16,個人番号,名簿!$J$1,FALSE))</f>
        <v/>
      </c>
      <c r="J16" s="191" t="str">
        <f>IF(B16="","",VLOOKUP(B16,個人番号,名簿!$K$1,FALSE))</f>
        <v/>
      </c>
      <c r="K16" s="208" t="str">
        <f>IF(B16="","",VLOOKUP(B16,個人番号,名簿!$I$1,FALSE))</f>
        <v/>
      </c>
      <c r="L16" s="230">
        <f t="shared" si="0"/>
        <v>99</v>
      </c>
      <c r="M16" s="232" t="s">
        <v>2357</v>
      </c>
      <c r="N16" s="205"/>
      <c r="O16" s="201" t="str">
        <f t="shared" si="6"/>
        <v/>
      </c>
      <c r="P16" s="191" t="str">
        <f>IF(N16="","",VLOOKUP(N16,個人番号,名簿!$D$1,FALSE))</f>
        <v/>
      </c>
      <c r="Q16" s="191" t="str">
        <f>IF(N16="","",VLOOKUP(N16,個人番号,名簿!$E$1,FALSE))</f>
        <v/>
      </c>
      <c r="R16" s="187" t="str">
        <f>IF(N16="","",VLOOKUP(N16,個人番号,名簿!$H$1,FALSE))</f>
        <v/>
      </c>
      <c r="S16" s="191" t="str">
        <f>IF(N16="","",VLOOKUP(N16,個人番号,名簿!$F$1,FALSE))</f>
        <v/>
      </c>
      <c r="T16" s="244"/>
      <c r="U16" s="424" t="str">
        <f>IF(N16="","",VLOOKUP(N16,個人番号,名簿!$J$1,FALSE))</f>
        <v/>
      </c>
      <c r="V16" s="191" t="str">
        <f>IF(N16="","",VLOOKUP(N16,個人番号,名簿!$K$1,FALSE))</f>
        <v/>
      </c>
      <c r="W16" s="208" t="str">
        <f>IF(N16="","",VLOOKUP(N16,個人番号,名簿!$I$1,FALSE))</f>
        <v/>
      </c>
      <c r="Y16" s="211" t="str">
        <f t="shared" si="7"/>
        <v/>
      </c>
      <c r="Z16" s="211" t="str">
        <f t="shared" si="8"/>
        <v/>
      </c>
      <c r="AA16" s="414" t="str">
        <f t="shared" si="1"/>
        <v/>
      </c>
      <c r="AB16" s="414" t="str">
        <f t="shared" si="2"/>
        <v/>
      </c>
      <c r="AC16" s="414" t="str">
        <f t="shared" si="3"/>
        <v/>
      </c>
      <c r="AD16" s="414" t="str">
        <f t="shared" si="4"/>
        <v/>
      </c>
      <c r="AE16" s="211"/>
      <c r="AF16" s="211"/>
      <c r="AG16" s="263"/>
      <c r="AH16" s="263"/>
      <c r="AI16" s="263"/>
      <c r="AJ16" s="263"/>
      <c r="AK16" s="263"/>
      <c r="AL16" s="263"/>
      <c r="AM16" s="264"/>
    </row>
    <row r="17" spans="1:43" ht="27.6" customHeight="1" thickBot="1">
      <c r="A17" s="233" t="s">
        <v>2348</v>
      </c>
      <c r="B17" s="206"/>
      <c r="C17" s="202" t="str">
        <f t="shared" si="5"/>
        <v/>
      </c>
      <c r="D17" s="192" t="str">
        <f>IF(B17="","",VLOOKUP(B17,個人番号,名簿!$D$1,FALSE))</f>
        <v/>
      </c>
      <c r="E17" s="192" t="str">
        <f>IF(B17="","",VLOOKUP(B17,個人番号,名簿!$E$1,FALSE))</f>
        <v/>
      </c>
      <c r="F17" s="188" t="str">
        <f>IF(B17="","",VLOOKUP(B17,個人番号,名簿!$H$1,FALSE))</f>
        <v/>
      </c>
      <c r="G17" s="192" t="str">
        <f>IF(B17="","",VLOOKUP(B17,個人番号,名簿!$F$1,FALSE))</f>
        <v/>
      </c>
      <c r="H17" s="245"/>
      <c r="I17" s="425" t="str">
        <f>IF(B17="","",VLOOKUP(B17,個人番号,名簿!$J$1,FALSE))</f>
        <v/>
      </c>
      <c r="J17" s="192" t="str">
        <f>IF(B17="","",VLOOKUP(B17,個人番号,名簿!$K$1,FALSE))</f>
        <v/>
      </c>
      <c r="K17" s="209" t="str">
        <f>IF(B17="","",VLOOKUP(B17,個人番号,名簿!$I$1,FALSE))</f>
        <v/>
      </c>
      <c r="L17" s="230">
        <f t="shared" si="0"/>
        <v>99</v>
      </c>
      <c r="M17" s="233" t="s">
        <v>2358</v>
      </c>
      <c r="N17" s="206"/>
      <c r="O17" s="202" t="str">
        <f t="shared" si="6"/>
        <v/>
      </c>
      <c r="P17" s="192" t="str">
        <f>IF(N17="","",VLOOKUP(N17,個人番号,名簿!$D$1,FALSE))</f>
        <v/>
      </c>
      <c r="Q17" s="192" t="str">
        <f>IF(N17="","",VLOOKUP(N17,個人番号,名簿!$E$1,FALSE))</f>
        <v/>
      </c>
      <c r="R17" s="188" t="str">
        <f>IF(N17="","",VLOOKUP(N17,個人番号,名簿!$H$1,FALSE))</f>
        <v/>
      </c>
      <c r="S17" s="192" t="str">
        <f>IF(N17="","",VLOOKUP(N17,個人番号,名簿!$F$1,FALSE))</f>
        <v/>
      </c>
      <c r="T17" s="245"/>
      <c r="U17" s="425" t="str">
        <f>IF(N17="","",VLOOKUP(N17,個人番号,名簿!$J$1,FALSE))</f>
        <v/>
      </c>
      <c r="V17" s="192" t="str">
        <f>IF(N17="","",VLOOKUP(N17,個人番号,名簿!$K$1,FALSE))</f>
        <v/>
      </c>
      <c r="W17" s="209" t="str">
        <f>IF(N17="","",VLOOKUP(N17,個人番号,名簿!$I$1,FALSE))</f>
        <v/>
      </c>
      <c r="Y17" s="211" t="str">
        <f t="shared" si="7"/>
        <v/>
      </c>
      <c r="Z17" s="211" t="str">
        <f t="shared" si="8"/>
        <v/>
      </c>
      <c r="AA17" s="414" t="str">
        <f t="shared" si="1"/>
        <v/>
      </c>
      <c r="AB17" s="414" t="str">
        <f t="shared" si="2"/>
        <v/>
      </c>
      <c r="AC17" s="414" t="str">
        <f t="shared" si="3"/>
        <v/>
      </c>
      <c r="AD17" s="414" t="str">
        <f t="shared" si="4"/>
        <v/>
      </c>
    </row>
    <row r="18" spans="1:43" ht="27.6" customHeight="1">
      <c r="A18" s="234" t="s">
        <v>2349</v>
      </c>
      <c r="B18" s="212"/>
      <c r="C18" s="213" t="str">
        <f t="shared" si="5"/>
        <v/>
      </c>
      <c r="D18" s="214" t="str">
        <f>IF(B18="","",VLOOKUP(B18,個人番号,名簿!$D$1,FALSE))</f>
        <v/>
      </c>
      <c r="E18" s="214" t="str">
        <f>IF(B18="","",VLOOKUP(B18,個人番号,名簿!$E$1,FALSE))</f>
        <v/>
      </c>
      <c r="F18" s="250" t="str">
        <f>IF(B18="","",VLOOKUP(B18,個人番号,名簿!$H$1,FALSE))</f>
        <v/>
      </c>
      <c r="G18" s="214" t="str">
        <f>IF(B18="","",VLOOKUP(B18,個人番号,名簿!$F$1,FALSE))</f>
        <v/>
      </c>
      <c r="H18" s="246"/>
      <c r="I18" s="423" t="str">
        <f>IF(B18="","",VLOOKUP(B18,個人番号,名簿!$J$1,FALSE))</f>
        <v/>
      </c>
      <c r="J18" s="214" t="str">
        <f>IF(B18="","",VLOOKUP(B18,個人番号,名簿!$K$1,FALSE))</f>
        <v/>
      </c>
      <c r="K18" s="215" t="str">
        <f>IF(B18="","",VLOOKUP(B18,個人番号,名簿!$I$1,FALSE))</f>
        <v/>
      </c>
      <c r="L18" s="230">
        <f t="shared" si="0"/>
        <v>99</v>
      </c>
      <c r="M18" s="234" t="s">
        <v>2349</v>
      </c>
      <c r="N18" s="212"/>
      <c r="O18" s="213" t="str">
        <f t="shared" si="6"/>
        <v/>
      </c>
      <c r="P18" s="214" t="str">
        <f>IF(N18="","",VLOOKUP(N18,個人番号,名簿!$D$1,FALSE))</f>
        <v/>
      </c>
      <c r="Q18" s="214" t="str">
        <f>IF(N18="","",VLOOKUP(N18,個人番号,名簿!$E$1,FALSE))</f>
        <v/>
      </c>
      <c r="R18" s="250" t="str">
        <f>IF(N18="","",VLOOKUP(N18,個人番号,名簿!$H$1,FALSE))</f>
        <v/>
      </c>
      <c r="S18" s="214" t="str">
        <f>IF(N18="","",VLOOKUP(N18,個人番号,名簿!$F$1,FALSE))</f>
        <v/>
      </c>
      <c r="T18" s="246"/>
      <c r="U18" s="423" t="str">
        <f>IF(N18="","",VLOOKUP(N18,個人番号,名簿!$J$1,FALSE))</f>
        <v/>
      </c>
      <c r="V18" s="214" t="str">
        <f>IF(N18="","",VLOOKUP(N18,個人番号,名簿!$K$1,FALSE))</f>
        <v/>
      </c>
      <c r="W18" s="215" t="str">
        <f>IF(N18="","",VLOOKUP(N18,個人番号,名簿!$I$1,FALSE))</f>
        <v/>
      </c>
      <c r="Y18" s="211" t="str">
        <f t="shared" si="7"/>
        <v/>
      </c>
      <c r="Z18" s="211" t="str">
        <f t="shared" si="8"/>
        <v/>
      </c>
      <c r="AA18" s="414" t="str">
        <f t="shared" si="1"/>
        <v/>
      </c>
      <c r="AB18" s="414" t="str">
        <f t="shared" si="2"/>
        <v/>
      </c>
      <c r="AC18" s="414" t="str">
        <f t="shared" si="3"/>
        <v/>
      </c>
      <c r="AD18" s="414" t="str">
        <f t="shared" si="4"/>
        <v/>
      </c>
      <c r="AE18" s="285" t="s">
        <v>2</v>
      </c>
    </row>
    <row r="19" spans="1:43" ht="27.6" customHeight="1" thickBot="1">
      <c r="A19" s="232" t="s">
        <v>2350</v>
      </c>
      <c r="B19" s="205"/>
      <c r="C19" s="201" t="str">
        <f t="shared" si="5"/>
        <v/>
      </c>
      <c r="D19" s="191" t="str">
        <f>IF(B19="","",VLOOKUP(B19,個人番号,名簿!$D$1,FALSE))</f>
        <v/>
      </c>
      <c r="E19" s="191" t="str">
        <f>IF(B19="","",VLOOKUP(B19,個人番号,名簿!$E$1,FALSE))</f>
        <v/>
      </c>
      <c r="F19" s="187" t="str">
        <f>IF(B19="","",VLOOKUP(B19,個人番号,名簿!$H$1,FALSE))</f>
        <v/>
      </c>
      <c r="G19" s="191" t="str">
        <f>IF(B19="","",VLOOKUP(B19,個人番号,名簿!$F$1,FALSE))</f>
        <v/>
      </c>
      <c r="H19" s="244"/>
      <c r="I19" s="424" t="str">
        <f>IF(B19="","",VLOOKUP(B19,個人番号,名簿!$J$1,FALSE))</f>
        <v/>
      </c>
      <c r="J19" s="191" t="str">
        <f>IF(B19="","",VLOOKUP(B19,個人番号,名簿!$K$1,FALSE))</f>
        <v/>
      </c>
      <c r="K19" s="208" t="str">
        <f>IF(B19="","",VLOOKUP(B19,個人番号,名簿!$I$1,FALSE))</f>
        <v/>
      </c>
      <c r="L19" s="230">
        <f t="shared" si="0"/>
        <v>99</v>
      </c>
      <c r="M19" s="232" t="s">
        <v>2359</v>
      </c>
      <c r="N19" s="205"/>
      <c r="O19" s="201" t="str">
        <f t="shared" si="6"/>
        <v/>
      </c>
      <c r="P19" s="191" t="str">
        <f>IF(N19="","",VLOOKUP(N19,個人番号,名簿!$D$1,FALSE))</f>
        <v/>
      </c>
      <c r="Q19" s="191" t="str">
        <f>IF(N19="","",VLOOKUP(N19,個人番号,名簿!$E$1,FALSE))</f>
        <v/>
      </c>
      <c r="R19" s="187" t="str">
        <f>IF(N19="","",VLOOKUP(N19,個人番号,名簿!$H$1,FALSE))</f>
        <v/>
      </c>
      <c r="S19" s="191" t="str">
        <f>IF(N19="","",VLOOKUP(N19,個人番号,名簿!$F$1,FALSE))</f>
        <v/>
      </c>
      <c r="T19" s="244"/>
      <c r="U19" s="424" t="str">
        <f>IF(N19="","",VLOOKUP(N19,個人番号,名簿!$J$1,FALSE))</f>
        <v/>
      </c>
      <c r="V19" s="191" t="str">
        <f>IF(N19="","",VLOOKUP(N19,個人番号,名簿!$K$1,FALSE))</f>
        <v/>
      </c>
      <c r="W19" s="208" t="str">
        <f>IF(N19="","",VLOOKUP(N19,個人番号,名簿!$I$1,FALSE))</f>
        <v/>
      </c>
      <c r="Y19" s="211" t="str">
        <f t="shared" si="7"/>
        <v/>
      </c>
      <c r="Z19" s="211" t="str">
        <f t="shared" si="8"/>
        <v/>
      </c>
      <c r="AA19" s="414" t="str">
        <f t="shared" si="1"/>
        <v/>
      </c>
      <c r="AB19" s="414" t="str">
        <f t="shared" si="2"/>
        <v/>
      </c>
      <c r="AC19" s="414" t="str">
        <f t="shared" si="3"/>
        <v/>
      </c>
      <c r="AD19" s="414" t="str">
        <f t="shared" si="4"/>
        <v/>
      </c>
      <c r="AE19" s="210" t="s">
        <v>483</v>
      </c>
      <c r="AF19" s="210" t="s">
        <v>1079</v>
      </c>
      <c r="AG19" s="235" t="s">
        <v>1545</v>
      </c>
      <c r="AH19" s="235" t="s">
        <v>1546</v>
      </c>
      <c r="AI19" s="235" t="s">
        <v>1547</v>
      </c>
      <c r="AJ19" s="235" t="s">
        <v>1548</v>
      </c>
      <c r="AK19" s="235" t="s">
        <v>1549</v>
      </c>
      <c r="AL19" s="235" t="s">
        <v>1550</v>
      </c>
      <c r="AM19" s="235" t="s">
        <v>1551</v>
      </c>
      <c r="AN19" s="235" t="s">
        <v>1552</v>
      </c>
      <c r="AO19" s="210" t="s">
        <v>1542</v>
      </c>
      <c r="AP19" s="235" t="s">
        <v>2406</v>
      </c>
      <c r="AQ19" s="210" t="s">
        <v>2407</v>
      </c>
    </row>
    <row r="20" spans="1:43" ht="27.6" customHeight="1" thickBot="1">
      <c r="A20" s="233" t="s">
        <v>2351</v>
      </c>
      <c r="B20" s="206"/>
      <c r="C20" s="202" t="str">
        <f t="shared" si="5"/>
        <v/>
      </c>
      <c r="D20" s="192" t="str">
        <f>IF(B20="","",VLOOKUP(B20,個人番号,名簿!$D$1,FALSE))</f>
        <v/>
      </c>
      <c r="E20" s="192" t="str">
        <f>IF(B20="","",VLOOKUP(B20,個人番号,名簿!$E$1,FALSE))</f>
        <v/>
      </c>
      <c r="F20" s="188" t="str">
        <f>IF(B20="","",VLOOKUP(B20,個人番号,名簿!$H$1,FALSE))</f>
        <v/>
      </c>
      <c r="G20" s="192" t="str">
        <f>IF(B20="","",VLOOKUP(B20,個人番号,名簿!$F$1,FALSE))</f>
        <v/>
      </c>
      <c r="H20" s="245"/>
      <c r="I20" s="425" t="str">
        <f>IF(B20="","",VLOOKUP(B20,個人番号,名簿!$J$1,FALSE))</f>
        <v/>
      </c>
      <c r="J20" s="192" t="str">
        <f>IF(B20="","",VLOOKUP(B20,個人番号,名簿!$K$1,FALSE))</f>
        <v/>
      </c>
      <c r="K20" s="209" t="str">
        <f>IF(B20="","",VLOOKUP(B20,個人番号,名簿!$I$1,FALSE))</f>
        <v/>
      </c>
      <c r="L20" s="230">
        <f t="shared" si="0"/>
        <v>99</v>
      </c>
      <c r="M20" s="233" t="s">
        <v>2360</v>
      </c>
      <c r="N20" s="206"/>
      <c r="O20" s="202" t="str">
        <f t="shared" si="6"/>
        <v/>
      </c>
      <c r="P20" s="192" t="str">
        <f>IF(N20="","",VLOOKUP(N20,個人番号,名簿!$D$1,FALSE))</f>
        <v/>
      </c>
      <c r="Q20" s="192" t="str">
        <f>IF(N20="","",VLOOKUP(N20,個人番号,名簿!$E$1,FALSE))</f>
        <v/>
      </c>
      <c r="R20" s="188" t="str">
        <f>IF(N20="","",VLOOKUP(N20,個人番号,名簿!$H$1,FALSE))</f>
        <v/>
      </c>
      <c r="S20" s="192" t="str">
        <f>IF(N20="","",VLOOKUP(N20,個人番号,名簿!$F$1,FALSE))</f>
        <v/>
      </c>
      <c r="T20" s="245"/>
      <c r="U20" s="425" t="str">
        <f>IF(N20="","",VLOOKUP(N20,個人番号,名簿!$J$1,FALSE))</f>
        <v/>
      </c>
      <c r="V20" s="192" t="str">
        <f>IF(N20="","",VLOOKUP(N20,個人番号,名簿!$K$1,FALSE))</f>
        <v/>
      </c>
      <c r="W20" s="209" t="str">
        <f>IF(N20="","",VLOOKUP(N20,個人番号,名簿!$I$1,FALSE))</f>
        <v/>
      </c>
      <c r="Y20" s="211" t="str">
        <f t="shared" si="7"/>
        <v/>
      </c>
      <c r="Z20" s="211" t="str">
        <f t="shared" si="8"/>
        <v/>
      </c>
      <c r="AA20" s="414" t="str">
        <f t="shared" si="1"/>
        <v/>
      </c>
      <c r="AB20" s="414" t="str">
        <f t="shared" si="2"/>
        <v/>
      </c>
      <c r="AC20" s="414" t="str">
        <f t="shared" si="3"/>
        <v/>
      </c>
      <c r="AD20" s="414" t="str">
        <f t="shared" si="4"/>
        <v/>
      </c>
      <c r="AE20" s="225">
        <f>$T$1</f>
        <v>0</v>
      </c>
      <c r="AF20" s="226" t="str">
        <f>$B$4</f>
        <v/>
      </c>
      <c r="AG20" s="236">
        <f>$B$49</f>
        <v>0</v>
      </c>
      <c r="AH20" s="236">
        <f>$B$50</f>
        <v>0</v>
      </c>
      <c r="AI20" s="236">
        <f>$B$51</f>
        <v>0</v>
      </c>
      <c r="AJ20" s="226">
        <f>$C$49</f>
        <v>0</v>
      </c>
      <c r="AK20" s="226">
        <f>$C$50</f>
        <v>0</v>
      </c>
      <c r="AL20" s="226">
        <f>$C$51</f>
        <v>0</v>
      </c>
      <c r="AM20" s="226">
        <f>$C$52</f>
        <v>0</v>
      </c>
      <c r="AN20" s="290"/>
      <c r="AO20" s="227">
        <f>$C$53</f>
        <v>0</v>
      </c>
      <c r="AP20" s="225">
        <f>$E$55</f>
        <v>0</v>
      </c>
      <c r="AQ20" s="227">
        <f>$E$56</f>
        <v>0</v>
      </c>
    </row>
    <row r="21" spans="1:43" ht="27.6" customHeight="1">
      <c r="A21" s="234" t="s">
        <v>2231</v>
      </c>
      <c r="B21" s="212"/>
      <c r="C21" s="213" t="str">
        <f t="shared" si="5"/>
        <v/>
      </c>
      <c r="D21" s="214" t="str">
        <f>IF(B21="","",VLOOKUP(B21,個人番号,名簿!$D$1,FALSE))</f>
        <v/>
      </c>
      <c r="E21" s="214" t="str">
        <f>IF(B21="","",VLOOKUP(B21,個人番号,名簿!$E$1,FALSE))</f>
        <v/>
      </c>
      <c r="F21" s="250" t="str">
        <f>IF(B21="","",VLOOKUP(B21,個人番号,名簿!$H$1,FALSE))</f>
        <v/>
      </c>
      <c r="G21" s="214" t="str">
        <f>IF(B21="","",VLOOKUP(B21,個人番号,名簿!$F$1,FALSE))</f>
        <v/>
      </c>
      <c r="H21" s="246"/>
      <c r="I21" s="423" t="str">
        <f>IF(B21="","",VLOOKUP(B21,個人番号,名簿!$J$1,FALSE))</f>
        <v/>
      </c>
      <c r="J21" s="214" t="str">
        <f>IF(B21="","",VLOOKUP(B21,個人番号,名簿!$K$1,FALSE))</f>
        <v/>
      </c>
      <c r="K21" s="215" t="str">
        <f>IF(B21="","",VLOOKUP(B21,個人番号,名簿!$I$1,FALSE))</f>
        <v/>
      </c>
      <c r="L21" s="230">
        <f t="shared" si="0"/>
        <v>99</v>
      </c>
      <c r="M21" s="234" t="s">
        <v>2231</v>
      </c>
      <c r="N21" s="212"/>
      <c r="O21" s="213" t="str">
        <f t="shared" si="6"/>
        <v/>
      </c>
      <c r="P21" s="214" t="str">
        <f>IF(N21="","",VLOOKUP(N21,個人番号,名簿!$D$1,FALSE))</f>
        <v/>
      </c>
      <c r="Q21" s="214" t="str">
        <f>IF(N21="","",VLOOKUP(N21,個人番号,名簿!$E$1,FALSE))</f>
        <v/>
      </c>
      <c r="R21" s="250" t="str">
        <f>IF(N21="","",VLOOKUP(N21,個人番号,名簿!$H$1,FALSE))</f>
        <v/>
      </c>
      <c r="S21" s="214" t="str">
        <f>IF(N21="","",VLOOKUP(N21,個人番号,名簿!$F$1,FALSE))</f>
        <v/>
      </c>
      <c r="T21" s="246"/>
      <c r="U21" s="423" t="str">
        <f>IF(N21="","",VLOOKUP(N21,個人番号,名簿!$J$1,FALSE))</f>
        <v/>
      </c>
      <c r="V21" s="214" t="str">
        <f>IF(N21="","",VLOOKUP(N21,個人番号,名簿!$K$1,FALSE))</f>
        <v/>
      </c>
      <c r="W21" s="215" t="str">
        <f>IF(N21="","",VLOOKUP(N21,個人番号,名簿!$I$1,FALSE))</f>
        <v/>
      </c>
      <c r="Y21" s="211" t="str">
        <f t="shared" si="7"/>
        <v/>
      </c>
      <c r="Z21" s="211" t="str">
        <f t="shared" si="8"/>
        <v/>
      </c>
      <c r="AA21" s="414" t="str">
        <f t="shared" si="1"/>
        <v/>
      </c>
      <c r="AB21" s="414" t="str">
        <f t="shared" si="2"/>
        <v/>
      </c>
      <c r="AC21" s="414" t="str">
        <f t="shared" si="3"/>
        <v/>
      </c>
      <c r="AD21" s="414" t="str">
        <f t="shared" si="4"/>
        <v/>
      </c>
    </row>
    <row r="22" spans="1:43" ht="27.6" customHeight="1" thickBot="1">
      <c r="A22" s="233" t="s">
        <v>2233</v>
      </c>
      <c r="B22" s="206"/>
      <c r="C22" s="202" t="str">
        <f t="shared" si="5"/>
        <v/>
      </c>
      <c r="D22" s="192" t="str">
        <f>IF(B22="","",VLOOKUP(B22,個人番号,名簿!$D$1,FALSE))</f>
        <v/>
      </c>
      <c r="E22" s="192" t="str">
        <f>IF(B22="","",VLOOKUP(B22,個人番号,名簿!$E$1,FALSE))</f>
        <v/>
      </c>
      <c r="F22" s="188" t="str">
        <f>IF(B22="","",VLOOKUP(B22,個人番号,名簿!$H$1,FALSE))</f>
        <v/>
      </c>
      <c r="G22" s="192" t="str">
        <f>IF(B22="","",VLOOKUP(B22,個人番号,名簿!$F$1,FALSE))</f>
        <v/>
      </c>
      <c r="H22" s="245"/>
      <c r="I22" s="425" t="str">
        <f>IF(B22="","",VLOOKUP(B22,個人番号,名簿!$J$1,FALSE))</f>
        <v/>
      </c>
      <c r="J22" s="192" t="str">
        <f>IF(B22="","",VLOOKUP(B22,個人番号,名簿!$K$1,FALSE))</f>
        <v/>
      </c>
      <c r="K22" s="209" t="str">
        <f>IF(B22="","",VLOOKUP(B22,個人番号,名簿!$I$1,FALSE))</f>
        <v/>
      </c>
      <c r="L22" s="230">
        <f t="shared" si="0"/>
        <v>99</v>
      </c>
      <c r="M22" s="233" t="s">
        <v>2233</v>
      </c>
      <c r="N22" s="206"/>
      <c r="O22" s="202" t="str">
        <f t="shared" si="6"/>
        <v/>
      </c>
      <c r="P22" s="192" t="str">
        <f>IF(N22="","",VLOOKUP(N22,個人番号,名簿!$D$1,FALSE))</f>
        <v/>
      </c>
      <c r="Q22" s="192" t="str">
        <f>IF(N22="","",VLOOKUP(N22,個人番号,名簿!$E$1,FALSE))</f>
        <v/>
      </c>
      <c r="R22" s="188" t="str">
        <f>IF(N22="","",VLOOKUP(N22,個人番号,名簿!$H$1,FALSE))</f>
        <v/>
      </c>
      <c r="S22" s="192" t="str">
        <f>IF(N22="","",VLOOKUP(N22,個人番号,名簿!$F$1,FALSE))</f>
        <v/>
      </c>
      <c r="T22" s="245"/>
      <c r="U22" s="425" t="str">
        <f>IF(N22="","",VLOOKUP(N22,個人番号,名簿!$J$1,FALSE))</f>
        <v/>
      </c>
      <c r="V22" s="192" t="str">
        <f>IF(N22="","",VLOOKUP(N22,個人番号,名簿!$K$1,FALSE))</f>
        <v/>
      </c>
      <c r="W22" s="209" t="str">
        <f>IF(N22="","",VLOOKUP(N22,個人番号,名簿!$I$1,FALSE))</f>
        <v/>
      </c>
      <c r="Y22" s="211" t="str">
        <f t="shared" si="7"/>
        <v/>
      </c>
      <c r="Z22" s="211" t="str">
        <f t="shared" si="8"/>
        <v/>
      </c>
      <c r="AA22" s="414" t="str">
        <f t="shared" si="1"/>
        <v/>
      </c>
      <c r="AB22" s="414" t="str">
        <f t="shared" si="2"/>
        <v/>
      </c>
      <c r="AC22" s="414" t="str">
        <f t="shared" si="3"/>
        <v/>
      </c>
      <c r="AD22" s="414" t="str">
        <f t="shared" si="4"/>
        <v/>
      </c>
    </row>
    <row r="23" spans="1:43" ht="27.6" customHeight="1">
      <c r="A23" s="231"/>
      <c r="B23" s="204"/>
      <c r="C23" s="338"/>
      <c r="D23" s="193" t="str">
        <f>IF(B23="","",VLOOKUP(B23,個人番号,名簿!$D$1,FALSE))</f>
        <v/>
      </c>
      <c r="E23" s="193" t="str">
        <f>IF(B23="","",VLOOKUP(B23,個人番号,名簿!$E$1,FALSE))</f>
        <v/>
      </c>
      <c r="F23" s="247" t="str">
        <f>IF(B23="","",VLOOKUP(B23,個人番号,名簿!$H$1,FALSE))</f>
        <v/>
      </c>
      <c r="G23" s="193" t="str">
        <f>IF(B23="","",VLOOKUP(B23,個人番号,名簿!$F$1,FALSE))</f>
        <v/>
      </c>
      <c r="H23" s="243"/>
      <c r="I23" s="423" t="str">
        <f>IF(B23="","",VLOOKUP(B23,個人番号,名簿!$J$1,FALSE))</f>
        <v/>
      </c>
      <c r="J23" s="214" t="str">
        <f>IF(B23="","",VLOOKUP(B23,個人番号,名簿!$K$1,FALSE))</f>
        <v/>
      </c>
      <c r="K23" s="215" t="str">
        <f>IF(B23="","",VLOOKUP(B23,個人番号,名簿!$I$1,FALSE))</f>
        <v/>
      </c>
      <c r="L23" s="230">
        <f t="shared" si="0"/>
        <v>99</v>
      </c>
      <c r="M23" s="231"/>
      <c r="N23" s="204"/>
      <c r="O23" s="338"/>
      <c r="P23" s="193" t="str">
        <f>IF(N23="","",VLOOKUP(N23,個人番号,名簿!$D$1,FALSE))</f>
        <v/>
      </c>
      <c r="Q23" s="193" t="str">
        <f>IF(N23="","",VLOOKUP(N23,個人番号,名簿!$E$1,FALSE))</f>
        <v/>
      </c>
      <c r="R23" s="247" t="str">
        <f>IF(N23="","",VLOOKUP(N23,個人番号,名簿!$H$1,FALSE))</f>
        <v/>
      </c>
      <c r="S23" s="193" t="str">
        <f>IF(N23="","",VLOOKUP(N23,個人番号,名簿!$F$1,FALSE))</f>
        <v/>
      </c>
      <c r="T23" s="243"/>
      <c r="U23" s="423" t="str">
        <f>IF(N23="","",VLOOKUP(N23,個人番号,名簿!$J$1,FALSE))</f>
        <v/>
      </c>
      <c r="V23" s="214" t="str">
        <f>IF(N23="","",VLOOKUP(N23,個人番号,名簿!$K$1,FALSE))</f>
        <v/>
      </c>
      <c r="W23" s="215" t="str">
        <f>IF(N23="","",VLOOKUP(N23,個人番号,名簿!$I$1,FALSE))</f>
        <v/>
      </c>
      <c r="Y23" s="211" t="str">
        <f t="shared" si="7"/>
        <v/>
      </c>
      <c r="Z23" s="211" t="str">
        <f t="shared" si="8"/>
        <v/>
      </c>
      <c r="AA23" s="414" t="str">
        <f t="shared" si="1"/>
        <v/>
      </c>
      <c r="AB23" s="414" t="str">
        <f t="shared" si="2"/>
        <v/>
      </c>
      <c r="AC23" s="414" t="str">
        <f t="shared" si="3"/>
        <v/>
      </c>
      <c r="AD23" s="414" t="str">
        <f t="shared" si="4"/>
        <v/>
      </c>
    </row>
    <row r="24" spans="1:43" ht="27.6" customHeight="1">
      <c r="A24" s="232"/>
      <c r="B24" s="205"/>
      <c r="C24" s="280"/>
      <c r="D24" s="191" t="str">
        <f>IF(B24="","",VLOOKUP(B24,個人番号,名簿!$D$1,FALSE))</f>
        <v/>
      </c>
      <c r="E24" s="191" t="str">
        <f>IF(B24="","",VLOOKUP(B24,個人番号,名簿!$E$1,FALSE))</f>
        <v/>
      </c>
      <c r="F24" s="187" t="str">
        <f>IF(B24="","",VLOOKUP(B24,個人番号,名簿!$H$1,FALSE))</f>
        <v/>
      </c>
      <c r="G24" s="191" t="str">
        <f>IF(B24="","",VLOOKUP(B24,個人番号,名簿!$F$1,FALSE))</f>
        <v/>
      </c>
      <c r="H24" s="244"/>
      <c r="I24" s="424" t="str">
        <f>IF(B24="","",VLOOKUP(B24,個人番号,名簿!$J$1,FALSE))</f>
        <v/>
      </c>
      <c r="J24" s="191" t="str">
        <f>IF(B24="","",VLOOKUP(B24,個人番号,名簿!$K$1,FALSE))</f>
        <v/>
      </c>
      <c r="K24" s="208" t="str">
        <f>IF(B24="","",VLOOKUP(B24,個人番号,名簿!$I$1,FALSE))</f>
        <v/>
      </c>
      <c r="L24" s="230">
        <f t="shared" si="0"/>
        <v>99</v>
      </c>
      <c r="M24" s="232"/>
      <c r="N24" s="205"/>
      <c r="O24" s="280"/>
      <c r="P24" s="191" t="str">
        <f>IF(N24="","",VLOOKUP(N24,個人番号,名簿!$D$1,FALSE))</f>
        <v/>
      </c>
      <c r="Q24" s="191" t="str">
        <f>IF(N24="","",VLOOKUP(N24,個人番号,名簿!$E$1,FALSE))</f>
        <v/>
      </c>
      <c r="R24" s="187" t="str">
        <f>IF(N24="","",VLOOKUP(N24,個人番号,名簿!$H$1,FALSE))</f>
        <v/>
      </c>
      <c r="S24" s="191" t="str">
        <f>IF(N24="","",VLOOKUP(N24,個人番号,名簿!$F$1,FALSE))</f>
        <v/>
      </c>
      <c r="T24" s="244"/>
      <c r="U24" s="424" t="str">
        <f>IF(N24="","",VLOOKUP(N24,個人番号,名簿!$J$1,FALSE))</f>
        <v/>
      </c>
      <c r="V24" s="191" t="str">
        <f>IF(N24="","",VLOOKUP(N24,個人番号,名簿!$K$1,FALSE))</f>
        <v/>
      </c>
      <c r="W24" s="208" t="str">
        <f>IF(N24="","",VLOOKUP(N24,個人番号,名簿!$I$1,FALSE))</f>
        <v/>
      </c>
      <c r="Y24" s="211" t="str">
        <f t="shared" si="7"/>
        <v/>
      </c>
      <c r="Z24" s="211" t="str">
        <f t="shared" si="8"/>
        <v/>
      </c>
      <c r="AA24" s="414" t="str">
        <f t="shared" si="1"/>
        <v/>
      </c>
      <c r="AB24" s="414" t="str">
        <f t="shared" si="2"/>
        <v/>
      </c>
      <c r="AC24" s="414" t="str">
        <f t="shared" si="3"/>
        <v/>
      </c>
      <c r="AD24" s="414" t="str">
        <f t="shared" si="4"/>
        <v/>
      </c>
    </row>
    <row r="25" spans="1:43" ht="27.6" customHeight="1">
      <c r="A25" s="232"/>
      <c r="B25" s="205"/>
      <c r="C25" s="280"/>
      <c r="D25" s="191" t="str">
        <f>IF(B25="","",VLOOKUP(B25,個人番号,名簿!$D$1,FALSE))</f>
        <v/>
      </c>
      <c r="E25" s="191" t="str">
        <f>IF(B25="","",VLOOKUP(B25,個人番号,名簿!$E$1,FALSE))</f>
        <v/>
      </c>
      <c r="F25" s="187" t="str">
        <f>IF(B25="","",VLOOKUP(B25,個人番号,名簿!$H$1,FALSE))</f>
        <v/>
      </c>
      <c r="G25" s="191" t="str">
        <f>IF(B25="","",VLOOKUP(B25,個人番号,名簿!$F$1,FALSE))</f>
        <v/>
      </c>
      <c r="H25" s="244"/>
      <c r="I25" s="424" t="str">
        <f>IF(B25="","",VLOOKUP(B25,個人番号,名簿!$J$1,FALSE))</f>
        <v/>
      </c>
      <c r="J25" s="191" t="str">
        <f>IF(B25="","",VLOOKUP(B25,個人番号,名簿!$K$1,FALSE))</f>
        <v/>
      </c>
      <c r="K25" s="208" t="str">
        <f>IF(B25="","",VLOOKUP(B25,個人番号,名簿!$I$1,FALSE))</f>
        <v/>
      </c>
      <c r="L25" s="230">
        <f t="shared" si="0"/>
        <v>99</v>
      </c>
      <c r="M25" s="232"/>
      <c r="N25" s="205"/>
      <c r="O25" s="280"/>
      <c r="P25" s="191" t="str">
        <f>IF(N25="","",VLOOKUP(N25,個人番号,名簿!$D$1,FALSE))</f>
        <v/>
      </c>
      <c r="Q25" s="191" t="str">
        <f>IF(N25="","",VLOOKUP(N25,個人番号,名簿!$E$1,FALSE))</f>
        <v/>
      </c>
      <c r="R25" s="187" t="str">
        <f>IF(N25="","",VLOOKUP(N25,個人番号,名簿!$H$1,FALSE))</f>
        <v/>
      </c>
      <c r="S25" s="191" t="str">
        <f>IF(N25="","",VLOOKUP(N25,個人番号,名簿!$F$1,FALSE))</f>
        <v/>
      </c>
      <c r="T25" s="244"/>
      <c r="U25" s="424" t="str">
        <f>IF(N25="","",VLOOKUP(N25,個人番号,名簿!$J$1,FALSE))</f>
        <v/>
      </c>
      <c r="V25" s="191" t="str">
        <f>IF(N25="","",VLOOKUP(N25,個人番号,名簿!$K$1,FALSE))</f>
        <v/>
      </c>
      <c r="W25" s="208" t="str">
        <f>IF(N25="","",VLOOKUP(N25,個人番号,名簿!$I$1,FALSE))</f>
        <v/>
      </c>
      <c r="Y25" s="211" t="str">
        <f t="shared" si="7"/>
        <v/>
      </c>
      <c r="Z25" s="211" t="str">
        <f t="shared" si="8"/>
        <v/>
      </c>
      <c r="AA25" s="414" t="str">
        <f t="shared" si="1"/>
        <v/>
      </c>
      <c r="AB25" s="414" t="str">
        <f t="shared" si="2"/>
        <v/>
      </c>
      <c r="AC25" s="414" t="str">
        <f t="shared" si="3"/>
        <v/>
      </c>
      <c r="AD25" s="414" t="str">
        <f t="shared" si="4"/>
        <v/>
      </c>
    </row>
    <row r="26" spans="1:43" ht="27.6" customHeight="1">
      <c r="A26" s="232"/>
      <c r="B26" s="205"/>
      <c r="C26" s="280"/>
      <c r="D26" s="191" t="str">
        <f>IF(B26="","",VLOOKUP(B26,個人番号,名簿!$D$1,FALSE))</f>
        <v/>
      </c>
      <c r="E26" s="191" t="str">
        <f>IF(B26="","",VLOOKUP(B26,個人番号,名簿!$E$1,FALSE))</f>
        <v/>
      </c>
      <c r="F26" s="187" t="str">
        <f>IF(B26="","",VLOOKUP(B26,個人番号,名簿!$H$1,FALSE))</f>
        <v/>
      </c>
      <c r="G26" s="191" t="str">
        <f>IF(B26="","",VLOOKUP(B26,個人番号,名簿!$F$1,FALSE))</f>
        <v/>
      </c>
      <c r="H26" s="244"/>
      <c r="I26" s="424" t="str">
        <f>IF(B26="","",VLOOKUP(B26,個人番号,名簿!$J$1,FALSE))</f>
        <v/>
      </c>
      <c r="J26" s="191" t="str">
        <f>IF(B26="","",VLOOKUP(B26,個人番号,名簿!$K$1,FALSE))</f>
        <v/>
      </c>
      <c r="K26" s="208" t="str">
        <f>IF(B26="","",VLOOKUP(B26,個人番号,名簿!$I$1,FALSE))</f>
        <v/>
      </c>
      <c r="L26" s="230">
        <f t="shared" si="0"/>
        <v>99</v>
      </c>
      <c r="M26" s="232"/>
      <c r="N26" s="205"/>
      <c r="O26" s="280"/>
      <c r="P26" s="191" t="str">
        <f>IF(N26="","",VLOOKUP(N26,個人番号,名簿!$D$1,FALSE))</f>
        <v/>
      </c>
      <c r="Q26" s="191" t="str">
        <f>IF(N26="","",VLOOKUP(N26,個人番号,名簿!$E$1,FALSE))</f>
        <v/>
      </c>
      <c r="R26" s="187" t="str">
        <f>IF(N26="","",VLOOKUP(N26,個人番号,名簿!$H$1,FALSE))</f>
        <v/>
      </c>
      <c r="S26" s="191" t="str">
        <f>IF(N26="","",VLOOKUP(N26,個人番号,名簿!$F$1,FALSE))</f>
        <v/>
      </c>
      <c r="T26" s="244"/>
      <c r="U26" s="424" t="str">
        <f>IF(N26="","",VLOOKUP(N26,個人番号,名簿!$J$1,FALSE))</f>
        <v/>
      </c>
      <c r="V26" s="191" t="str">
        <f>IF(N26="","",VLOOKUP(N26,個人番号,名簿!$K$1,FALSE))</f>
        <v/>
      </c>
      <c r="W26" s="208" t="str">
        <f>IF(N26="","",VLOOKUP(N26,個人番号,名簿!$I$1,FALSE))</f>
        <v/>
      </c>
      <c r="Y26" s="211" t="str">
        <f t="shared" si="7"/>
        <v/>
      </c>
      <c r="Z26" s="211" t="str">
        <f t="shared" si="8"/>
        <v/>
      </c>
      <c r="AA26" s="414" t="str">
        <f t="shared" si="1"/>
        <v/>
      </c>
      <c r="AB26" s="414" t="str">
        <f t="shared" si="2"/>
        <v/>
      </c>
      <c r="AC26" s="414" t="str">
        <f t="shared" si="3"/>
        <v/>
      </c>
      <c r="AD26" s="414" t="str">
        <f t="shared" si="4"/>
        <v/>
      </c>
    </row>
    <row r="27" spans="1:43" ht="27.6" customHeight="1">
      <c r="A27" s="232"/>
      <c r="B27" s="205"/>
      <c r="C27" s="280"/>
      <c r="D27" s="191" t="str">
        <f>IF(B27="","",VLOOKUP(B27,個人番号,名簿!$D$1,FALSE))</f>
        <v/>
      </c>
      <c r="E27" s="191" t="str">
        <f>IF(B27="","",VLOOKUP(B27,個人番号,名簿!$E$1,FALSE))</f>
        <v/>
      </c>
      <c r="F27" s="187" t="str">
        <f>IF(B27="","",VLOOKUP(B27,個人番号,名簿!$H$1,FALSE))</f>
        <v/>
      </c>
      <c r="G27" s="191" t="str">
        <f>IF(B27="","",VLOOKUP(B27,個人番号,名簿!$F$1,FALSE))</f>
        <v/>
      </c>
      <c r="H27" s="244"/>
      <c r="I27" s="424" t="str">
        <f>IF(B27="","",VLOOKUP(B27,個人番号,名簿!$J$1,FALSE))</f>
        <v/>
      </c>
      <c r="J27" s="191" t="str">
        <f>IF(B27="","",VLOOKUP(B27,個人番号,名簿!$K$1,FALSE))</f>
        <v/>
      </c>
      <c r="K27" s="208" t="str">
        <f>IF(B27="","",VLOOKUP(B27,個人番号,名簿!$I$1,FALSE))</f>
        <v/>
      </c>
      <c r="L27" s="230">
        <f t="shared" si="0"/>
        <v>99</v>
      </c>
      <c r="M27" s="232"/>
      <c r="N27" s="205"/>
      <c r="O27" s="280"/>
      <c r="P27" s="191" t="str">
        <f>IF(N27="","",VLOOKUP(N27,個人番号,名簿!$D$1,FALSE))</f>
        <v/>
      </c>
      <c r="Q27" s="191" t="str">
        <f>IF(N27="","",VLOOKUP(N27,個人番号,名簿!$E$1,FALSE))</f>
        <v/>
      </c>
      <c r="R27" s="187" t="str">
        <f>IF(N27="","",VLOOKUP(N27,個人番号,名簿!$H$1,FALSE))</f>
        <v/>
      </c>
      <c r="S27" s="191" t="str">
        <f>IF(N27="","",VLOOKUP(N27,個人番号,名簿!$F$1,FALSE))</f>
        <v/>
      </c>
      <c r="T27" s="244"/>
      <c r="U27" s="424" t="str">
        <f>IF(N27="","",VLOOKUP(N27,個人番号,名簿!$J$1,FALSE))</f>
        <v/>
      </c>
      <c r="V27" s="191" t="str">
        <f>IF(N27="","",VLOOKUP(N27,個人番号,名簿!$K$1,FALSE))</f>
        <v/>
      </c>
      <c r="W27" s="208" t="str">
        <f>IF(N27="","",VLOOKUP(N27,個人番号,名簿!$I$1,FALSE))</f>
        <v/>
      </c>
      <c r="Y27" s="211" t="str">
        <f t="shared" si="7"/>
        <v/>
      </c>
      <c r="Z27" s="211" t="str">
        <f t="shared" si="8"/>
        <v/>
      </c>
      <c r="AA27" s="414" t="str">
        <f t="shared" si="1"/>
        <v/>
      </c>
      <c r="AB27" s="414" t="str">
        <f t="shared" si="2"/>
        <v/>
      </c>
      <c r="AC27" s="414" t="str">
        <f t="shared" si="3"/>
        <v/>
      </c>
      <c r="AD27" s="414" t="str">
        <f t="shared" si="4"/>
        <v/>
      </c>
    </row>
    <row r="28" spans="1:43" ht="27.6" customHeight="1">
      <c r="A28" s="232"/>
      <c r="B28" s="205"/>
      <c r="C28" s="280"/>
      <c r="D28" s="191" t="str">
        <f>IF(B28="","",VLOOKUP(B28,個人番号,名簿!$D$1,FALSE))</f>
        <v/>
      </c>
      <c r="E28" s="191" t="str">
        <f>IF(B28="","",VLOOKUP(B28,個人番号,名簿!$E$1,FALSE))</f>
        <v/>
      </c>
      <c r="F28" s="187" t="str">
        <f>IF(B28="","",VLOOKUP(B28,個人番号,名簿!$H$1,FALSE))</f>
        <v/>
      </c>
      <c r="G28" s="191" t="str">
        <f>IF(B28="","",VLOOKUP(B28,個人番号,名簿!$F$1,FALSE))</f>
        <v/>
      </c>
      <c r="H28" s="244"/>
      <c r="I28" s="424" t="str">
        <f>IF(B28="","",VLOOKUP(B28,個人番号,名簿!$J$1,FALSE))</f>
        <v/>
      </c>
      <c r="J28" s="191" t="str">
        <f>IF(B28="","",VLOOKUP(B28,個人番号,名簿!$K$1,FALSE))</f>
        <v/>
      </c>
      <c r="K28" s="208" t="str">
        <f>IF(B28="","",VLOOKUP(B28,個人番号,名簿!$I$1,FALSE))</f>
        <v/>
      </c>
      <c r="L28" s="230">
        <f t="shared" si="0"/>
        <v>99</v>
      </c>
      <c r="M28" s="232"/>
      <c r="N28" s="205"/>
      <c r="O28" s="280"/>
      <c r="P28" s="191" t="str">
        <f>IF(N28="","",VLOOKUP(N28,個人番号,名簿!$D$1,FALSE))</f>
        <v/>
      </c>
      <c r="Q28" s="191" t="str">
        <f>IF(N28="","",VLOOKUP(N28,個人番号,名簿!$E$1,FALSE))</f>
        <v/>
      </c>
      <c r="R28" s="187" t="str">
        <f>IF(N28="","",VLOOKUP(N28,個人番号,名簿!$H$1,FALSE))</f>
        <v/>
      </c>
      <c r="S28" s="191" t="str">
        <f>IF(N28="","",VLOOKUP(N28,個人番号,名簿!$F$1,FALSE))</f>
        <v/>
      </c>
      <c r="T28" s="244"/>
      <c r="U28" s="424" t="str">
        <f>IF(N28="","",VLOOKUP(N28,個人番号,名簿!$J$1,FALSE))</f>
        <v/>
      </c>
      <c r="V28" s="191" t="str">
        <f>IF(N28="","",VLOOKUP(N28,個人番号,名簿!$K$1,FALSE))</f>
        <v/>
      </c>
      <c r="W28" s="208" t="str">
        <f>IF(N28="","",VLOOKUP(N28,個人番号,名簿!$I$1,FALSE))</f>
        <v/>
      </c>
      <c r="Y28" s="211" t="str">
        <f t="shared" si="7"/>
        <v/>
      </c>
      <c r="Z28" s="211" t="str">
        <f t="shared" si="8"/>
        <v/>
      </c>
      <c r="AA28" s="414" t="str">
        <f t="shared" si="1"/>
        <v/>
      </c>
      <c r="AB28" s="414" t="str">
        <f t="shared" si="2"/>
        <v/>
      </c>
      <c r="AC28" s="414" t="str">
        <f t="shared" si="3"/>
        <v/>
      </c>
      <c r="AD28" s="414" t="str">
        <f t="shared" si="4"/>
        <v/>
      </c>
    </row>
    <row r="29" spans="1:43" ht="27.6" customHeight="1">
      <c r="A29" s="232"/>
      <c r="B29" s="205"/>
      <c r="C29" s="280"/>
      <c r="D29" s="191" t="str">
        <f>IF(B29="","",VLOOKUP(B29,個人番号,名簿!$D$1,FALSE))</f>
        <v/>
      </c>
      <c r="E29" s="191" t="str">
        <f>IF(B29="","",VLOOKUP(B29,個人番号,名簿!$E$1,FALSE))</f>
        <v/>
      </c>
      <c r="F29" s="187" t="str">
        <f>IF(B29="","",VLOOKUP(B29,個人番号,名簿!$H$1,FALSE))</f>
        <v/>
      </c>
      <c r="G29" s="191" t="str">
        <f>IF(B29="","",VLOOKUP(B29,個人番号,名簿!$F$1,FALSE))</f>
        <v/>
      </c>
      <c r="H29" s="244"/>
      <c r="I29" s="424" t="str">
        <f>IF(B29="","",VLOOKUP(B29,個人番号,名簿!$J$1,FALSE))</f>
        <v/>
      </c>
      <c r="J29" s="191" t="str">
        <f>IF(B29="","",VLOOKUP(B29,個人番号,名簿!$K$1,FALSE))</f>
        <v/>
      </c>
      <c r="K29" s="208" t="str">
        <f>IF(B29="","",VLOOKUP(B29,個人番号,名簿!$I$1,FALSE))</f>
        <v/>
      </c>
      <c r="L29" s="230">
        <f t="shared" si="0"/>
        <v>99</v>
      </c>
      <c r="M29" s="232"/>
      <c r="N29" s="205"/>
      <c r="O29" s="280"/>
      <c r="P29" s="191" t="str">
        <f>IF(N29="","",VLOOKUP(N29,個人番号,名簿!$D$1,FALSE))</f>
        <v/>
      </c>
      <c r="Q29" s="191" t="str">
        <f>IF(N29="","",VLOOKUP(N29,個人番号,名簿!$E$1,FALSE))</f>
        <v/>
      </c>
      <c r="R29" s="187" t="str">
        <f>IF(N29="","",VLOOKUP(N29,個人番号,名簿!$H$1,FALSE))</f>
        <v/>
      </c>
      <c r="S29" s="191" t="str">
        <f>IF(N29="","",VLOOKUP(N29,個人番号,名簿!$F$1,FALSE))</f>
        <v/>
      </c>
      <c r="T29" s="244"/>
      <c r="U29" s="424" t="str">
        <f>IF(N29="","",VLOOKUP(N29,個人番号,名簿!$J$1,FALSE))</f>
        <v/>
      </c>
      <c r="V29" s="191" t="str">
        <f>IF(N29="","",VLOOKUP(N29,個人番号,名簿!$K$1,FALSE))</f>
        <v/>
      </c>
      <c r="W29" s="208" t="str">
        <f>IF(N29="","",VLOOKUP(N29,個人番号,名簿!$I$1,FALSE))</f>
        <v/>
      </c>
      <c r="Y29" s="211" t="str">
        <f t="shared" si="7"/>
        <v/>
      </c>
      <c r="Z29" s="211" t="str">
        <f t="shared" si="8"/>
        <v/>
      </c>
      <c r="AA29" s="414" t="str">
        <f t="shared" si="1"/>
        <v/>
      </c>
      <c r="AB29" s="414" t="str">
        <f t="shared" si="2"/>
        <v/>
      </c>
      <c r="AC29" s="414" t="str">
        <f t="shared" si="3"/>
        <v/>
      </c>
      <c r="AD29" s="414" t="str">
        <f t="shared" si="4"/>
        <v/>
      </c>
    </row>
    <row r="30" spans="1:43" ht="27.6" customHeight="1">
      <c r="A30" s="232"/>
      <c r="B30" s="205"/>
      <c r="C30" s="280"/>
      <c r="D30" s="191" t="str">
        <f>IF(B30="","",VLOOKUP(B30,個人番号,名簿!$D$1,FALSE))</f>
        <v/>
      </c>
      <c r="E30" s="191" t="str">
        <f>IF(B30="","",VLOOKUP(B30,個人番号,名簿!$E$1,FALSE))</f>
        <v/>
      </c>
      <c r="F30" s="187" t="str">
        <f>IF(B30="","",VLOOKUP(B30,個人番号,名簿!$H$1,FALSE))</f>
        <v/>
      </c>
      <c r="G30" s="191" t="str">
        <f>IF(B30="","",VLOOKUP(B30,個人番号,名簿!$F$1,FALSE))</f>
        <v/>
      </c>
      <c r="H30" s="244"/>
      <c r="I30" s="424" t="str">
        <f>IF(B30="","",VLOOKUP(B30,個人番号,名簿!$J$1,FALSE))</f>
        <v/>
      </c>
      <c r="J30" s="191" t="str">
        <f>IF(B30="","",VLOOKUP(B30,個人番号,名簿!$K$1,FALSE))</f>
        <v/>
      </c>
      <c r="K30" s="208" t="str">
        <f>IF(B30="","",VLOOKUP(B30,個人番号,名簿!$I$1,FALSE))</f>
        <v/>
      </c>
      <c r="L30" s="230">
        <f t="shared" si="0"/>
        <v>99</v>
      </c>
      <c r="M30" s="232"/>
      <c r="N30" s="205"/>
      <c r="O30" s="280"/>
      <c r="P30" s="191" t="str">
        <f>IF(N30="","",VLOOKUP(N30,個人番号,名簿!$D$1,FALSE))</f>
        <v/>
      </c>
      <c r="Q30" s="191" t="str">
        <f>IF(N30="","",VLOOKUP(N30,個人番号,名簿!$E$1,FALSE))</f>
        <v/>
      </c>
      <c r="R30" s="187" t="str">
        <f>IF(N30="","",VLOOKUP(N30,個人番号,名簿!$H$1,FALSE))</f>
        <v/>
      </c>
      <c r="S30" s="191" t="str">
        <f>IF(N30="","",VLOOKUP(N30,個人番号,名簿!$F$1,FALSE))</f>
        <v/>
      </c>
      <c r="T30" s="244"/>
      <c r="U30" s="424" t="str">
        <f>IF(N30="","",VLOOKUP(N30,個人番号,名簿!$J$1,FALSE))</f>
        <v/>
      </c>
      <c r="V30" s="191" t="str">
        <f>IF(N30="","",VLOOKUP(N30,個人番号,名簿!$K$1,FALSE))</f>
        <v/>
      </c>
      <c r="W30" s="208" t="str">
        <f>IF(N30="","",VLOOKUP(N30,個人番号,名簿!$I$1,FALSE))</f>
        <v/>
      </c>
      <c r="Y30" s="211" t="str">
        <f t="shared" si="7"/>
        <v/>
      </c>
      <c r="Z30" s="211" t="str">
        <f t="shared" si="8"/>
        <v/>
      </c>
      <c r="AA30" s="414" t="str">
        <f t="shared" si="1"/>
        <v/>
      </c>
      <c r="AB30" s="414" t="str">
        <f t="shared" si="2"/>
        <v/>
      </c>
      <c r="AC30" s="414" t="str">
        <f t="shared" si="3"/>
        <v/>
      </c>
      <c r="AD30" s="414" t="str">
        <f t="shared" si="4"/>
        <v/>
      </c>
    </row>
    <row r="31" spans="1:43" ht="27.6" customHeight="1">
      <c r="A31" s="232"/>
      <c r="B31" s="205"/>
      <c r="C31" s="280"/>
      <c r="D31" s="191" t="str">
        <f>IF(B31="","",VLOOKUP(B31,個人番号,名簿!$D$1,FALSE))</f>
        <v/>
      </c>
      <c r="E31" s="191" t="str">
        <f>IF(B31="","",VLOOKUP(B31,個人番号,名簿!$E$1,FALSE))</f>
        <v/>
      </c>
      <c r="F31" s="187" t="str">
        <f>IF(B31="","",VLOOKUP(B31,個人番号,名簿!$H$1,FALSE))</f>
        <v/>
      </c>
      <c r="G31" s="191" t="str">
        <f>IF(B31="","",VLOOKUP(B31,個人番号,名簿!$F$1,FALSE))</f>
        <v/>
      </c>
      <c r="H31" s="244"/>
      <c r="I31" s="424" t="str">
        <f>IF(B31="","",VLOOKUP(B31,個人番号,名簿!$J$1,FALSE))</f>
        <v/>
      </c>
      <c r="J31" s="191" t="str">
        <f>IF(B31="","",VLOOKUP(B31,個人番号,名簿!$K$1,FALSE))</f>
        <v/>
      </c>
      <c r="K31" s="208" t="str">
        <f>IF(B31="","",VLOOKUP(B31,個人番号,名簿!$I$1,FALSE))</f>
        <v/>
      </c>
      <c r="L31" s="230">
        <f t="shared" si="0"/>
        <v>99</v>
      </c>
      <c r="M31" s="232"/>
      <c r="N31" s="205"/>
      <c r="O31" s="280"/>
      <c r="P31" s="191" t="str">
        <f>IF(N31="","",VLOOKUP(N31,個人番号,名簿!$D$1,FALSE))</f>
        <v/>
      </c>
      <c r="Q31" s="191" t="str">
        <f>IF(N31="","",VLOOKUP(N31,個人番号,名簿!$E$1,FALSE))</f>
        <v/>
      </c>
      <c r="R31" s="187" t="str">
        <f>IF(N31="","",VLOOKUP(N31,個人番号,名簿!$H$1,FALSE))</f>
        <v/>
      </c>
      <c r="S31" s="191" t="str">
        <f>IF(N31="","",VLOOKUP(N31,個人番号,名簿!$F$1,FALSE))</f>
        <v/>
      </c>
      <c r="T31" s="244"/>
      <c r="U31" s="424" t="str">
        <f>IF(N31="","",VLOOKUP(N31,個人番号,名簿!$J$1,FALSE))</f>
        <v/>
      </c>
      <c r="V31" s="191" t="str">
        <f>IF(N31="","",VLOOKUP(N31,個人番号,名簿!$K$1,FALSE))</f>
        <v/>
      </c>
      <c r="W31" s="208" t="str">
        <f>IF(N31="","",VLOOKUP(N31,個人番号,名簿!$I$1,FALSE))</f>
        <v/>
      </c>
      <c r="Y31" s="211" t="str">
        <f t="shared" si="7"/>
        <v/>
      </c>
      <c r="Z31" s="211" t="str">
        <f t="shared" si="8"/>
        <v/>
      </c>
      <c r="AA31" s="414" t="str">
        <f t="shared" si="1"/>
        <v/>
      </c>
      <c r="AB31" s="414" t="str">
        <f t="shared" si="2"/>
        <v/>
      </c>
      <c r="AC31" s="414" t="str">
        <f t="shared" si="3"/>
        <v/>
      </c>
      <c r="AD31" s="414" t="str">
        <f t="shared" si="4"/>
        <v/>
      </c>
    </row>
    <row r="32" spans="1:43" ht="27.6" customHeight="1">
      <c r="A32" s="232"/>
      <c r="B32" s="205"/>
      <c r="C32" s="280"/>
      <c r="D32" s="191" t="str">
        <f>IF(B32="","",VLOOKUP(B32,個人番号,名簿!$D$1,FALSE))</f>
        <v/>
      </c>
      <c r="E32" s="191" t="str">
        <f>IF(B32="","",VLOOKUP(B32,個人番号,名簿!$E$1,FALSE))</f>
        <v/>
      </c>
      <c r="F32" s="187" t="str">
        <f>IF(B32="","",VLOOKUP(B32,個人番号,名簿!$H$1,FALSE))</f>
        <v/>
      </c>
      <c r="G32" s="191" t="str">
        <f>IF(B32="","",VLOOKUP(B32,個人番号,名簿!$F$1,FALSE))</f>
        <v/>
      </c>
      <c r="H32" s="244"/>
      <c r="I32" s="424" t="str">
        <f>IF(B32="","",VLOOKUP(B32,個人番号,名簿!$J$1,FALSE))</f>
        <v/>
      </c>
      <c r="J32" s="191" t="str">
        <f>IF(B32="","",VLOOKUP(B32,個人番号,名簿!$K$1,FALSE))</f>
        <v/>
      </c>
      <c r="K32" s="208" t="str">
        <f>IF(B32="","",VLOOKUP(B32,個人番号,名簿!$I$1,FALSE))</f>
        <v/>
      </c>
      <c r="L32" s="230">
        <f t="shared" si="0"/>
        <v>99</v>
      </c>
      <c r="M32" s="232"/>
      <c r="N32" s="205"/>
      <c r="O32" s="280"/>
      <c r="P32" s="191" t="str">
        <f>IF(N32="","",VLOOKUP(N32,個人番号,名簿!$D$1,FALSE))</f>
        <v/>
      </c>
      <c r="Q32" s="191" t="str">
        <f>IF(N32="","",VLOOKUP(N32,個人番号,名簿!$E$1,FALSE))</f>
        <v/>
      </c>
      <c r="R32" s="187" t="str">
        <f>IF(N32="","",VLOOKUP(N32,個人番号,名簿!$H$1,FALSE))</f>
        <v/>
      </c>
      <c r="S32" s="191" t="str">
        <f>IF(N32="","",VLOOKUP(N32,個人番号,名簿!$F$1,FALSE))</f>
        <v/>
      </c>
      <c r="T32" s="244"/>
      <c r="U32" s="424" t="str">
        <f>IF(N32="","",VLOOKUP(N32,個人番号,名簿!$J$1,FALSE))</f>
        <v/>
      </c>
      <c r="V32" s="191" t="str">
        <f>IF(N32="","",VLOOKUP(N32,個人番号,名簿!$K$1,FALSE))</f>
        <v/>
      </c>
      <c r="W32" s="208" t="str">
        <f>IF(N32="","",VLOOKUP(N32,個人番号,名簿!$I$1,FALSE))</f>
        <v/>
      </c>
      <c r="Y32" s="211" t="str">
        <f t="shared" si="7"/>
        <v/>
      </c>
      <c r="Z32" s="211" t="str">
        <f t="shared" si="8"/>
        <v/>
      </c>
      <c r="AA32" s="414" t="str">
        <f t="shared" si="1"/>
        <v/>
      </c>
      <c r="AB32" s="414" t="str">
        <f t="shared" si="2"/>
        <v/>
      </c>
      <c r="AC32" s="414" t="str">
        <f t="shared" si="3"/>
        <v/>
      </c>
      <c r="AD32" s="414" t="str">
        <f t="shared" si="4"/>
        <v/>
      </c>
    </row>
    <row r="33" spans="1:30" ht="27.6" customHeight="1">
      <c r="A33" s="232"/>
      <c r="B33" s="205"/>
      <c r="C33" s="280"/>
      <c r="D33" s="191" t="str">
        <f>IF(B33="","",VLOOKUP(B33,個人番号,名簿!$D$1,FALSE))</f>
        <v/>
      </c>
      <c r="E33" s="191" t="str">
        <f>IF(B33="","",VLOOKUP(B33,個人番号,名簿!$E$1,FALSE))</f>
        <v/>
      </c>
      <c r="F33" s="187" t="str">
        <f>IF(B33="","",VLOOKUP(B33,個人番号,名簿!$H$1,FALSE))</f>
        <v/>
      </c>
      <c r="G33" s="191" t="str">
        <f>IF(B33="","",VLOOKUP(B33,個人番号,名簿!$F$1,FALSE))</f>
        <v/>
      </c>
      <c r="H33" s="244"/>
      <c r="I33" s="424" t="str">
        <f>IF(B33="","",VLOOKUP(B33,個人番号,名簿!$J$1,FALSE))</f>
        <v/>
      </c>
      <c r="J33" s="191" t="str">
        <f>IF(B33="","",VLOOKUP(B33,個人番号,名簿!$K$1,FALSE))</f>
        <v/>
      </c>
      <c r="K33" s="208" t="str">
        <f>IF(B33="","",VLOOKUP(B33,個人番号,名簿!$I$1,FALSE))</f>
        <v/>
      </c>
      <c r="L33" s="230">
        <f t="shared" si="0"/>
        <v>99</v>
      </c>
      <c r="M33" s="232"/>
      <c r="N33" s="205"/>
      <c r="O33" s="280"/>
      <c r="P33" s="191" t="str">
        <f>IF(N33="","",VLOOKUP(N33,個人番号,名簿!$D$1,FALSE))</f>
        <v/>
      </c>
      <c r="Q33" s="191" t="str">
        <f>IF(N33="","",VLOOKUP(N33,個人番号,名簿!$E$1,FALSE))</f>
        <v/>
      </c>
      <c r="R33" s="187" t="str">
        <f>IF(N33="","",VLOOKUP(N33,個人番号,名簿!$H$1,FALSE))</f>
        <v/>
      </c>
      <c r="S33" s="191" t="str">
        <f>IF(N33="","",VLOOKUP(N33,個人番号,名簿!$F$1,FALSE))</f>
        <v/>
      </c>
      <c r="T33" s="244"/>
      <c r="U33" s="424" t="str">
        <f>IF(N33="","",VLOOKUP(N33,個人番号,名簿!$J$1,FALSE))</f>
        <v/>
      </c>
      <c r="V33" s="191" t="str">
        <f>IF(N33="","",VLOOKUP(N33,個人番号,名簿!$K$1,FALSE))</f>
        <v/>
      </c>
      <c r="W33" s="208" t="str">
        <f>IF(N33="","",VLOOKUP(N33,個人番号,名簿!$I$1,FALSE))</f>
        <v/>
      </c>
      <c r="Y33" s="211" t="str">
        <f t="shared" si="7"/>
        <v/>
      </c>
      <c r="Z33" s="211" t="str">
        <f t="shared" si="8"/>
        <v/>
      </c>
      <c r="AA33" s="414" t="str">
        <f t="shared" si="1"/>
        <v/>
      </c>
      <c r="AB33" s="414" t="str">
        <f t="shared" si="2"/>
        <v/>
      </c>
      <c r="AC33" s="414" t="str">
        <f t="shared" si="3"/>
        <v/>
      </c>
      <c r="AD33" s="414" t="str">
        <f t="shared" si="4"/>
        <v/>
      </c>
    </row>
    <row r="34" spans="1:30" ht="27.6" customHeight="1">
      <c r="A34" s="232"/>
      <c r="B34" s="205"/>
      <c r="C34" s="280"/>
      <c r="D34" s="191" t="str">
        <f>IF(B34="","",VLOOKUP(B34,個人番号,名簿!$D$1,FALSE))</f>
        <v/>
      </c>
      <c r="E34" s="191" t="str">
        <f>IF(B34="","",VLOOKUP(B34,個人番号,名簿!$E$1,FALSE))</f>
        <v/>
      </c>
      <c r="F34" s="187" t="str">
        <f>IF(B34="","",VLOOKUP(B34,個人番号,名簿!$H$1,FALSE))</f>
        <v/>
      </c>
      <c r="G34" s="191" t="str">
        <f>IF(B34="","",VLOOKUP(B34,個人番号,名簿!$F$1,FALSE))</f>
        <v/>
      </c>
      <c r="H34" s="244"/>
      <c r="I34" s="424" t="str">
        <f>IF(B34="","",VLOOKUP(B34,個人番号,名簿!$J$1,FALSE))</f>
        <v/>
      </c>
      <c r="J34" s="191" t="str">
        <f>IF(B34="","",VLOOKUP(B34,個人番号,名簿!$K$1,FALSE))</f>
        <v/>
      </c>
      <c r="K34" s="208" t="str">
        <f>IF(B34="","",VLOOKUP(B34,個人番号,名簿!$I$1,FALSE))</f>
        <v/>
      </c>
      <c r="L34" s="230">
        <f t="shared" si="0"/>
        <v>99</v>
      </c>
      <c r="M34" s="232"/>
      <c r="N34" s="205"/>
      <c r="O34" s="280"/>
      <c r="P34" s="191" t="str">
        <f>IF(N34="","",VLOOKUP(N34,個人番号,名簿!$D$1,FALSE))</f>
        <v/>
      </c>
      <c r="Q34" s="191" t="str">
        <f>IF(N34="","",VLOOKUP(N34,個人番号,名簿!$E$1,FALSE))</f>
        <v/>
      </c>
      <c r="R34" s="187" t="str">
        <f>IF(N34="","",VLOOKUP(N34,個人番号,名簿!$H$1,FALSE))</f>
        <v/>
      </c>
      <c r="S34" s="191" t="str">
        <f>IF(N34="","",VLOOKUP(N34,個人番号,名簿!$F$1,FALSE))</f>
        <v/>
      </c>
      <c r="T34" s="244"/>
      <c r="U34" s="424" t="str">
        <f>IF(N34="","",VLOOKUP(N34,個人番号,名簿!$J$1,FALSE))</f>
        <v/>
      </c>
      <c r="V34" s="191" t="str">
        <f>IF(N34="","",VLOOKUP(N34,個人番号,名簿!$K$1,FALSE))</f>
        <v/>
      </c>
      <c r="W34" s="208" t="str">
        <f>IF(N34="","",VLOOKUP(N34,個人番号,名簿!$I$1,FALSE))</f>
        <v/>
      </c>
      <c r="Y34" s="211" t="str">
        <f t="shared" si="7"/>
        <v/>
      </c>
      <c r="Z34" s="211" t="str">
        <f t="shared" si="8"/>
        <v/>
      </c>
      <c r="AA34" s="414" t="str">
        <f t="shared" si="1"/>
        <v/>
      </c>
      <c r="AB34" s="414" t="str">
        <f t="shared" si="2"/>
        <v/>
      </c>
      <c r="AC34" s="414" t="str">
        <f t="shared" si="3"/>
        <v/>
      </c>
      <c r="AD34" s="414" t="str">
        <f t="shared" si="4"/>
        <v/>
      </c>
    </row>
    <row r="35" spans="1:30" ht="27.6" customHeight="1">
      <c r="A35" s="232"/>
      <c r="B35" s="205"/>
      <c r="C35" s="280"/>
      <c r="D35" s="191" t="str">
        <f>IF(B35="","",VLOOKUP(B35,個人番号,名簿!$D$1,FALSE))</f>
        <v/>
      </c>
      <c r="E35" s="191" t="str">
        <f>IF(B35="","",VLOOKUP(B35,個人番号,名簿!$E$1,FALSE))</f>
        <v/>
      </c>
      <c r="F35" s="187" t="str">
        <f>IF(B35="","",VLOOKUP(B35,個人番号,名簿!$H$1,FALSE))</f>
        <v/>
      </c>
      <c r="G35" s="191" t="str">
        <f>IF(B35="","",VLOOKUP(B35,個人番号,名簿!$F$1,FALSE))</f>
        <v/>
      </c>
      <c r="H35" s="244"/>
      <c r="I35" s="424" t="str">
        <f>IF(B35="","",VLOOKUP(B35,個人番号,名簿!$J$1,FALSE))</f>
        <v/>
      </c>
      <c r="J35" s="191" t="str">
        <f>IF(B35="","",VLOOKUP(B35,個人番号,名簿!$K$1,FALSE))</f>
        <v/>
      </c>
      <c r="K35" s="208" t="str">
        <f>IF(B35="","",VLOOKUP(B35,個人番号,名簿!$I$1,FALSE))</f>
        <v/>
      </c>
      <c r="L35" s="230">
        <f t="shared" si="0"/>
        <v>99</v>
      </c>
      <c r="M35" s="232"/>
      <c r="N35" s="205"/>
      <c r="O35" s="280"/>
      <c r="P35" s="191" t="str">
        <f>IF(N35="","",VLOOKUP(N35,個人番号,名簿!$D$1,FALSE))</f>
        <v/>
      </c>
      <c r="Q35" s="191" t="str">
        <f>IF(N35="","",VLOOKUP(N35,個人番号,名簿!$E$1,FALSE))</f>
        <v/>
      </c>
      <c r="R35" s="187" t="str">
        <f>IF(N35="","",VLOOKUP(N35,個人番号,名簿!$H$1,FALSE))</f>
        <v/>
      </c>
      <c r="S35" s="191" t="str">
        <f>IF(N35="","",VLOOKUP(N35,個人番号,名簿!$F$1,FALSE))</f>
        <v/>
      </c>
      <c r="T35" s="244"/>
      <c r="U35" s="424" t="str">
        <f>IF(N35="","",VLOOKUP(N35,個人番号,名簿!$J$1,FALSE))</f>
        <v/>
      </c>
      <c r="V35" s="191" t="str">
        <f>IF(N35="","",VLOOKUP(N35,個人番号,名簿!$K$1,FALSE))</f>
        <v/>
      </c>
      <c r="W35" s="208" t="str">
        <f>IF(N35="","",VLOOKUP(N35,個人番号,名簿!$I$1,FALSE))</f>
        <v/>
      </c>
      <c r="Y35" s="211" t="str">
        <f t="shared" si="7"/>
        <v/>
      </c>
      <c r="Z35" s="211" t="str">
        <f t="shared" si="8"/>
        <v/>
      </c>
      <c r="AA35" s="414" t="str">
        <f t="shared" si="1"/>
        <v/>
      </c>
      <c r="AB35" s="414" t="str">
        <f t="shared" si="2"/>
        <v/>
      </c>
      <c r="AC35" s="414" t="str">
        <f t="shared" si="3"/>
        <v/>
      </c>
      <c r="AD35" s="414" t="str">
        <f t="shared" si="4"/>
        <v/>
      </c>
    </row>
    <row r="36" spans="1:30" ht="27.6" customHeight="1">
      <c r="A36" s="232"/>
      <c r="B36" s="205"/>
      <c r="C36" s="280"/>
      <c r="D36" s="191" t="str">
        <f>IF(B36="","",VLOOKUP(B36,個人番号,名簿!$D$1,FALSE))</f>
        <v/>
      </c>
      <c r="E36" s="191" t="str">
        <f>IF(B36="","",VLOOKUP(B36,個人番号,名簿!$E$1,FALSE))</f>
        <v/>
      </c>
      <c r="F36" s="187" t="str">
        <f>IF(B36="","",VLOOKUP(B36,個人番号,名簿!$H$1,FALSE))</f>
        <v/>
      </c>
      <c r="G36" s="191" t="str">
        <f>IF(B36="","",VLOOKUP(B36,個人番号,名簿!$F$1,FALSE))</f>
        <v/>
      </c>
      <c r="H36" s="244"/>
      <c r="I36" s="424" t="str">
        <f>IF(B36="","",VLOOKUP(B36,個人番号,名簿!$J$1,FALSE))</f>
        <v/>
      </c>
      <c r="J36" s="191" t="str">
        <f>IF(B36="","",VLOOKUP(B36,個人番号,名簿!$K$1,FALSE))</f>
        <v/>
      </c>
      <c r="K36" s="208" t="str">
        <f>IF(B36="","",VLOOKUP(B36,個人番号,名簿!$I$1,FALSE))</f>
        <v/>
      </c>
      <c r="L36" s="230">
        <f t="shared" si="0"/>
        <v>99</v>
      </c>
      <c r="M36" s="232"/>
      <c r="N36" s="205"/>
      <c r="O36" s="280"/>
      <c r="P36" s="191" t="str">
        <f>IF(N36="","",VLOOKUP(N36,個人番号,名簿!$D$1,FALSE))</f>
        <v/>
      </c>
      <c r="Q36" s="191" t="str">
        <f>IF(N36="","",VLOOKUP(N36,個人番号,名簿!$E$1,FALSE))</f>
        <v/>
      </c>
      <c r="R36" s="187" t="str">
        <f>IF(N36="","",VLOOKUP(N36,個人番号,名簿!$H$1,FALSE))</f>
        <v/>
      </c>
      <c r="S36" s="191" t="str">
        <f>IF(N36="","",VLOOKUP(N36,個人番号,名簿!$F$1,FALSE))</f>
        <v/>
      </c>
      <c r="T36" s="244"/>
      <c r="U36" s="424" t="str">
        <f>IF(N36="","",VLOOKUP(N36,個人番号,名簿!$J$1,FALSE))</f>
        <v/>
      </c>
      <c r="V36" s="191" t="str">
        <f>IF(N36="","",VLOOKUP(N36,個人番号,名簿!$K$1,FALSE))</f>
        <v/>
      </c>
      <c r="W36" s="208" t="str">
        <f>IF(N36="","",VLOOKUP(N36,個人番号,名簿!$I$1,FALSE))</f>
        <v/>
      </c>
      <c r="Y36" s="211" t="str">
        <f t="shared" si="7"/>
        <v/>
      </c>
      <c r="Z36" s="211" t="str">
        <f t="shared" si="8"/>
        <v/>
      </c>
      <c r="AA36" s="414" t="str">
        <f t="shared" si="1"/>
        <v/>
      </c>
      <c r="AB36" s="414" t="str">
        <f t="shared" si="2"/>
        <v/>
      </c>
      <c r="AC36" s="414" t="str">
        <f t="shared" si="3"/>
        <v/>
      </c>
      <c r="AD36" s="414" t="str">
        <f t="shared" si="4"/>
        <v/>
      </c>
    </row>
    <row r="37" spans="1:30" ht="27.6" customHeight="1">
      <c r="A37" s="232"/>
      <c r="B37" s="205"/>
      <c r="C37" s="280"/>
      <c r="D37" s="191" t="str">
        <f>IF(B37="","",VLOOKUP(B37,個人番号,名簿!$D$1,FALSE))</f>
        <v/>
      </c>
      <c r="E37" s="191" t="str">
        <f>IF(B37="","",VLOOKUP(B37,個人番号,名簿!$E$1,FALSE))</f>
        <v/>
      </c>
      <c r="F37" s="187" t="str">
        <f>IF(B37="","",VLOOKUP(B37,個人番号,名簿!$H$1,FALSE))</f>
        <v/>
      </c>
      <c r="G37" s="191" t="str">
        <f>IF(B37="","",VLOOKUP(B37,個人番号,名簿!$F$1,FALSE))</f>
        <v/>
      </c>
      <c r="H37" s="244"/>
      <c r="I37" s="424" t="str">
        <f>IF(B37="","",VLOOKUP(B37,個人番号,名簿!$J$1,FALSE))</f>
        <v/>
      </c>
      <c r="J37" s="191" t="str">
        <f>IF(B37="","",VLOOKUP(B37,個人番号,名簿!$K$1,FALSE))</f>
        <v/>
      </c>
      <c r="K37" s="208" t="str">
        <f>IF(B37="","",VLOOKUP(B37,個人番号,名簿!$I$1,FALSE))</f>
        <v/>
      </c>
      <c r="L37" s="230">
        <f t="shared" si="0"/>
        <v>99</v>
      </c>
      <c r="M37" s="232"/>
      <c r="N37" s="205"/>
      <c r="O37" s="280"/>
      <c r="P37" s="191" t="str">
        <f>IF(N37="","",VLOOKUP(N37,個人番号,名簿!$D$1,FALSE))</f>
        <v/>
      </c>
      <c r="Q37" s="191" t="str">
        <f>IF(N37="","",VLOOKUP(N37,個人番号,名簿!$E$1,FALSE))</f>
        <v/>
      </c>
      <c r="R37" s="187" t="str">
        <f>IF(N37="","",VLOOKUP(N37,個人番号,名簿!$H$1,FALSE))</f>
        <v/>
      </c>
      <c r="S37" s="191" t="str">
        <f>IF(N37="","",VLOOKUP(N37,個人番号,名簿!$F$1,FALSE))</f>
        <v/>
      </c>
      <c r="T37" s="244"/>
      <c r="U37" s="424" t="str">
        <f>IF(N37="","",VLOOKUP(N37,個人番号,名簿!$J$1,FALSE))</f>
        <v/>
      </c>
      <c r="V37" s="191" t="str">
        <f>IF(N37="","",VLOOKUP(N37,個人番号,名簿!$K$1,FALSE))</f>
        <v/>
      </c>
      <c r="W37" s="208" t="str">
        <f>IF(N37="","",VLOOKUP(N37,個人番号,名簿!$I$1,FALSE))</f>
        <v/>
      </c>
      <c r="Y37" s="211" t="str">
        <f t="shared" si="7"/>
        <v/>
      </c>
      <c r="Z37" s="211" t="str">
        <f t="shared" si="8"/>
        <v/>
      </c>
      <c r="AA37" s="414" t="str">
        <f t="shared" si="1"/>
        <v/>
      </c>
      <c r="AB37" s="414" t="str">
        <f t="shared" si="2"/>
        <v/>
      </c>
      <c r="AC37" s="414" t="str">
        <f t="shared" si="3"/>
        <v/>
      </c>
      <c r="AD37" s="414" t="str">
        <f t="shared" si="4"/>
        <v/>
      </c>
    </row>
    <row r="38" spans="1:30" ht="27.6" customHeight="1">
      <c r="A38" s="232"/>
      <c r="B38" s="205"/>
      <c r="C38" s="280"/>
      <c r="D38" s="191" t="str">
        <f>IF(B38="","",VLOOKUP(B38,個人番号,名簿!$D$1,FALSE))</f>
        <v/>
      </c>
      <c r="E38" s="191" t="str">
        <f>IF(B38="","",VLOOKUP(B38,個人番号,名簿!$E$1,FALSE))</f>
        <v/>
      </c>
      <c r="F38" s="187" t="str">
        <f>IF(B38="","",VLOOKUP(B38,個人番号,名簿!$H$1,FALSE))</f>
        <v/>
      </c>
      <c r="G38" s="191" t="str">
        <f>IF(B38="","",VLOOKUP(B38,個人番号,名簿!$F$1,FALSE))</f>
        <v/>
      </c>
      <c r="H38" s="244"/>
      <c r="I38" s="424" t="str">
        <f>IF(B38="","",VLOOKUP(B38,個人番号,名簿!$J$1,FALSE))</f>
        <v/>
      </c>
      <c r="J38" s="191" t="str">
        <f>IF(B38="","",VLOOKUP(B38,個人番号,名簿!$K$1,FALSE))</f>
        <v/>
      </c>
      <c r="K38" s="208" t="str">
        <f>IF(B38="","",VLOOKUP(B38,個人番号,名簿!$I$1,FALSE))</f>
        <v/>
      </c>
      <c r="L38" s="230">
        <f t="shared" si="0"/>
        <v>99</v>
      </c>
      <c r="M38" s="232"/>
      <c r="N38" s="205"/>
      <c r="O38" s="280"/>
      <c r="P38" s="191" t="str">
        <f>IF(N38="","",VLOOKUP(N38,個人番号,名簿!$D$1,FALSE))</f>
        <v/>
      </c>
      <c r="Q38" s="191" t="str">
        <f>IF(N38="","",VLOOKUP(N38,個人番号,名簿!$E$1,FALSE))</f>
        <v/>
      </c>
      <c r="R38" s="187" t="str">
        <f>IF(N38="","",VLOOKUP(N38,個人番号,名簿!$H$1,FALSE))</f>
        <v/>
      </c>
      <c r="S38" s="191" t="str">
        <f>IF(N38="","",VLOOKUP(N38,個人番号,名簿!$F$1,FALSE))</f>
        <v/>
      </c>
      <c r="T38" s="244"/>
      <c r="U38" s="424" t="str">
        <f>IF(N38="","",VLOOKUP(N38,個人番号,名簿!$J$1,FALSE))</f>
        <v/>
      </c>
      <c r="V38" s="191" t="str">
        <f>IF(N38="","",VLOOKUP(N38,個人番号,名簿!$K$1,FALSE))</f>
        <v/>
      </c>
      <c r="W38" s="208" t="str">
        <f>IF(N38="","",VLOOKUP(N38,個人番号,名簿!$I$1,FALSE))</f>
        <v/>
      </c>
      <c r="Y38" s="211" t="str">
        <f t="shared" si="7"/>
        <v/>
      </c>
      <c r="Z38" s="211" t="str">
        <f t="shared" si="8"/>
        <v/>
      </c>
      <c r="AA38" s="414" t="str">
        <f t="shared" si="1"/>
        <v/>
      </c>
      <c r="AB38" s="414" t="str">
        <f t="shared" si="2"/>
        <v/>
      </c>
      <c r="AC38" s="414" t="str">
        <f t="shared" si="3"/>
        <v/>
      </c>
      <c r="AD38" s="414" t="str">
        <f t="shared" si="4"/>
        <v/>
      </c>
    </row>
    <row r="39" spans="1:30" ht="27.6" customHeight="1">
      <c r="A39" s="232"/>
      <c r="B39" s="205"/>
      <c r="C39" s="280"/>
      <c r="D39" s="191" t="str">
        <f>IF(B39="","",VLOOKUP(B39,個人番号,名簿!$D$1,FALSE))</f>
        <v/>
      </c>
      <c r="E39" s="191" t="str">
        <f>IF(B39="","",VLOOKUP(B39,個人番号,名簿!$E$1,FALSE))</f>
        <v/>
      </c>
      <c r="F39" s="187" t="str">
        <f>IF(B39="","",VLOOKUP(B39,個人番号,名簿!$H$1,FALSE))</f>
        <v/>
      </c>
      <c r="G39" s="191" t="str">
        <f>IF(B39="","",VLOOKUP(B39,個人番号,名簿!$F$1,FALSE))</f>
        <v/>
      </c>
      <c r="H39" s="244"/>
      <c r="I39" s="424" t="str">
        <f>IF(B39="","",VLOOKUP(B39,個人番号,名簿!$J$1,FALSE))</f>
        <v/>
      </c>
      <c r="J39" s="191" t="str">
        <f>IF(B39="","",VLOOKUP(B39,個人番号,名簿!$K$1,FALSE))</f>
        <v/>
      </c>
      <c r="K39" s="208" t="str">
        <f>IF(B39="","",VLOOKUP(B39,個人番号,名簿!$I$1,FALSE))</f>
        <v/>
      </c>
      <c r="L39" s="230">
        <f t="shared" si="0"/>
        <v>99</v>
      </c>
      <c r="M39" s="232"/>
      <c r="N39" s="205"/>
      <c r="O39" s="280"/>
      <c r="P39" s="191" t="str">
        <f>IF(N39="","",VLOOKUP(N39,個人番号,名簿!$D$1,FALSE))</f>
        <v/>
      </c>
      <c r="Q39" s="191" t="str">
        <f>IF(N39="","",VLOOKUP(N39,個人番号,名簿!$E$1,FALSE))</f>
        <v/>
      </c>
      <c r="R39" s="187" t="str">
        <f>IF(N39="","",VLOOKUP(N39,個人番号,名簿!$H$1,FALSE))</f>
        <v/>
      </c>
      <c r="S39" s="191" t="str">
        <f>IF(N39="","",VLOOKUP(N39,個人番号,名簿!$F$1,FALSE))</f>
        <v/>
      </c>
      <c r="T39" s="244"/>
      <c r="U39" s="424" t="str">
        <f>IF(N39="","",VLOOKUP(N39,個人番号,名簿!$J$1,FALSE))</f>
        <v/>
      </c>
      <c r="V39" s="191" t="str">
        <f>IF(N39="","",VLOOKUP(N39,個人番号,名簿!$K$1,FALSE))</f>
        <v/>
      </c>
      <c r="W39" s="208" t="str">
        <f>IF(N39="","",VLOOKUP(N39,個人番号,名簿!$I$1,FALSE))</f>
        <v/>
      </c>
      <c r="Y39" s="211" t="str">
        <f t="shared" si="7"/>
        <v/>
      </c>
      <c r="Z39" s="211" t="str">
        <f t="shared" si="8"/>
        <v/>
      </c>
      <c r="AA39" s="414" t="str">
        <f t="shared" si="1"/>
        <v/>
      </c>
      <c r="AB39" s="414" t="str">
        <f t="shared" si="2"/>
        <v/>
      </c>
      <c r="AC39" s="414" t="str">
        <f t="shared" si="3"/>
        <v/>
      </c>
      <c r="AD39" s="414" t="str">
        <f t="shared" si="4"/>
        <v/>
      </c>
    </row>
    <row r="40" spans="1:30" ht="27.6" customHeight="1" thickBot="1">
      <c r="A40" s="232"/>
      <c r="B40" s="205"/>
      <c r="C40" s="280"/>
      <c r="D40" s="191" t="str">
        <f>IF(B40="","",VLOOKUP(B40,個人番号,名簿!$D$1,FALSE))</f>
        <v/>
      </c>
      <c r="E40" s="191" t="str">
        <f>IF(B40="","",VLOOKUP(B40,個人番号,名簿!$E$1,FALSE))</f>
        <v/>
      </c>
      <c r="F40" s="187" t="str">
        <f>IF(B40="","",VLOOKUP(B40,個人番号,名簿!$H$1,FALSE))</f>
        <v/>
      </c>
      <c r="G40" s="191" t="str">
        <f>IF(B40="","",VLOOKUP(B40,個人番号,名簿!$F$1,FALSE))</f>
        <v/>
      </c>
      <c r="H40" s="244"/>
      <c r="I40" s="424" t="str">
        <f>IF(B40="","",VLOOKUP(B40,個人番号,名簿!$J$1,FALSE))</f>
        <v/>
      </c>
      <c r="J40" s="191" t="str">
        <f>IF(B40="","",VLOOKUP(B40,個人番号,名簿!$K$1,FALSE))</f>
        <v/>
      </c>
      <c r="K40" s="208" t="str">
        <f>IF(B40="","",VLOOKUP(B40,個人番号,名簿!$I$1,FALSE))</f>
        <v/>
      </c>
      <c r="L40" s="230">
        <f t="shared" si="0"/>
        <v>99</v>
      </c>
      <c r="M40" s="233"/>
      <c r="N40" s="206"/>
      <c r="O40" s="337"/>
      <c r="P40" s="192" t="str">
        <f>IF(N40="","",VLOOKUP(N40,個人番号,名簿!$D$1,FALSE))</f>
        <v/>
      </c>
      <c r="Q40" s="192" t="str">
        <f>IF(N40="","",VLOOKUP(N40,個人番号,名簿!$E$1,FALSE))</f>
        <v/>
      </c>
      <c r="R40" s="187" t="str">
        <f>IF(N40="","",VLOOKUP(N40,個人番号,名簿!$H$1,FALSE))</f>
        <v/>
      </c>
      <c r="S40" s="192" t="str">
        <f>IF(N40="","",VLOOKUP(N40,個人番号,名簿!$F$1,FALSE))</f>
        <v/>
      </c>
      <c r="T40" s="245"/>
      <c r="U40" s="425" t="str">
        <f>IF(N40="","",VLOOKUP(N40,個人番号,名簿!$J$1,FALSE))</f>
        <v/>
      </c>
      <c r="V40" s="192" t="str">
        <f>IF(N40="","",VLOOKUP(N40,個人番号,名簿!$K$1,FALSE))</f>
        <v/>
      </c>
      <c r="W40" s="209" t="str">
        <f>IF(N40="","",VLOOKUP(N40,個人番号,名簿!$I$1,FALSE))</f>
        <v/>
      </c>
      <c r="Y40" s="211" t="str">
        <f t="shared" si="7"/>
        <v/>
      </c>
      <c r="Z40" s="211" t="str">
        <f t="shared" si="8"/>
        <v/>
      </c>
      <c r="AA40" s="414" t="str">
        <f t="shared" si="1"/>
        <v/>
      </c>
      <c r="AB40" s="414" t="str">
        <f t="shared" si="2"/>
        <v/>
      </c>
      <c r="AC40" s="414" t="str">
        <f t="shared" si="3"/>
        <v/>
      </c>
      <c r="AD40" s="414" t="str">
        <f t="shared" si="4"/>
        <v/>
      </c>
    </row>
    <row r="41" spans="1:30" ht="27.6" customHeight="1">
      <c r="A41" s="232"/>
      <c r="B41" s="205"/>
      <c r="C41" s="280"/>
      <c r="D41" s="191" t="str">
        <f>IF(B41="","",VLOOKUP(B41,個人番号,名簿!$D$1,FALSE))</f>
        <v/>
      </c>
      <c r="E41" s="191" t="str">
        <f>IF(B41="","",VLOOKUP(B41,個人番号,名簿!$E$1,FALSE))</f>
        <v/>
      </c>
      <c r="F41" s="187" t="str">
        <f>IF(B41="","",VLOOKUP(B41,個人番号,名簿!$H$1,FALSE))</f>
        <v/>
      </c>
      <c r="G41" s="191" t="str">
        <f>IF(B41="","",VLOOKUP(B41,個人番号,名簿!$F$1,FALSE))</f>
        <v/>
      </c>
      <c r="H41" s="244"/>
      <c r="I41" s="424" t="str">
        <f>IF(B41="","",VLOOKUP(B41,個人番号,名簿!$J$1,FALSE))</f>
        <v/>
      </c>
      <c r="J41" s="191" t="str">
        <f>IF(B41="","",VLOOKUP(B41,個人番号,名簿!$K$1,FALSE))</f>
        <v/>
      </c>
      <c r="K41" s="208" t="str">
        <f>IF(B41="","",VLOOKUP(B41,個人番号,名簿!$I$1,FALSE))</f>
        <v/>
      </c>
      <c r="L41" s="230">
        <f t="shared" si="0"/>
        <v>99</v>
      </c>
      <c r="M41" s="563" t="s">
        <v>2128</v>
      </c>
      <c r="N41" s="564"/>
      <c r="O41" s="564"/>
      <c r="P41" s="564"/>
      <c r="Q41" s="564"/>
      <c r="R41" s="564"/>
      <c r="S41" s="564"/>
      <c r="T41" s="564"/>
      <c r="U41" s="564"/>
      <c r="V41" s="388"/>
      <c r="W41" s="388"/>
      <c r="Y41" s="211" t="str">
        <f t="shared" si="7"/>
        <v/>
      </c>
      <c r="Z41" s="211"/>
      <c r="AA41" s="414" t="str">
        <f t="shared" si="1"/>
        <v/>
      </c>
      <c r="AB41" s="414" t="str">
        <f t="shared" si="2"/>
        <v/>
      </c>
      <c r="AC41" s="211"/>
      <c r="AD41" s="211"/>
    </row>
    <row r="42" spans="1:30" ht="27.6" customHeight="1">
      <c r="A42" s="232"/>
      <c r="B42" s="205"/>
      <c r="C42" s="280"/>
      <c r="D42" s="191" t="str">
        <f>IF(B42="","",VLOOKUP(B42,個人番号,名簿!$D$1,FALSE))</f>
        <v/>
      </c>
      <c r="E42" s="191" t="str">
        <f>IF(B42="","",VLOOKUP(B42,個人番号,名簿!$E$1,FALSE))</f>
        <v/>
      </c>
      <c r="F42" s="187" t="str">
        <f>IF(B42="","",VLOOKUP(B42,個人番号,名簿!$H$1,FALSE))</f>
        <v/>
      </c>
      <c r="G42" s="191" t="str">
        <f>IF(B42="","",VLOOKUP(B42,個人番号,名簿!$F$1,FALSE))</f>
        <v/>
      </c>
      <c r="H42" s="244"/>
      <c r="I42" s="424" t="str">
        <f>IF(B42="","",VLOOKUP(B42,個人番号,名簿!$J$1,FALSE))</f>
        <v/>
      </c>
      <c r="J42" s="191" t="str">
        <f>IF(B42="","",VLOOKUP(B42,個人番号,名簿!$K$1,FALSE))</f>
        <v/>
      </c>
      <c r="K42" s="208" t="str">
        <f>IF(B42="","",VLOOKUP(B42,個人番号,名簿!$I$1,FALSE))</f>
        <v/>
      </c>
      <c r="L42" s="230">
        <f t="shared" si="0"/>
        <v>99</v>
      </c>
      <c r="M42" s="565"/>
      <c r="N42" s="565"/>
      <c r="O42" s="565"/>
      <c r="P42" s="565"/>
      <c r="Q42" s="565"/>
      <c r="R42" s="565"/>
      <c r="S42" s="565"/>
      <c r="T42" s="565"/>
      <c r="U42" s="565"/>
      <c r="V42" s="388"/>
      <c r="W42" s="388"/>
      <c r="Y42" s="211" t="str">
        <f t="shared" si="7"/>
        <v/>
      </c>
      <c r="Z42" s="211"/>
      <c r="AA42" s="414" t="str">
        <f t="shared" si="1"/>
        <v/>
      </c>
      <c r="AB42" s="414" t="str">
        <f t="shared" si="2"/>
        <v/>
      </c>
      <c r="AC42" s="211"/>
      <c r="AD42" s="211"/>
    </row>
    <row r="43" spans="1:30" ht="27.6" customHeight="1">
      <c r="A43" s="232"/>
      <c r="B43" s="205"/>
      <c r="C43" s="280"/>
      <c r="D43" s="191" t="str">
        <f>IF(B43="","",VLOOKUP(B43,個人番号,名簿!$D$1,FALSE))</f>
        <v/>
      </c>
      <c r="E43" s="191" t="str">
        <f>IF(B43="","",VLOOKUP(B43,個人番号,名簿!$E$1,FALSE))</f>
        <v/>
      </c>
      <c r="F43" s="187" t="str">
        <f>IF(B43="","",VLOOKUP(B43,個人番号,名簿!$H$1,FALSE))</f>
        <v/>
      </c>
      <c r="G43" s="191" t="str">
        <f>IF(B43="","",VLOOKUP(B43,個人番号,名簿!$F$1,FALSE))</f>
        <v/>
      </c>
      <c r="H43" s="244"/>
      <c r="I43" s="424" t="str">
        <f>IF(B43="","",VLOOKUP(B43,個人番号,名簿!$J$1,FALSE))</f>
        <v/>
      </c>
      <c r="J43" s="191" t="str">
        <f>IF(B43="","",VLOOKUP(B43,個人番号,名簿!$K$1,FALSE))</f>
        <v/>
      </c>
      <c r="K43" s="208" t="str">
        <f>IF(B43="","",VLOOKUP(B43,個人番号,名簿!$I$1,FALSE))</f>
        <v/>
      </c>
      <c r="L43" s="230">
        <f t="shared" si="0"/>
        <v>99</v>
      </c>
      <c r="M43" s="565"/>
      <c r="N43" s="565"/>
      <c r="O43" s="565"/>
      <c r="P43" s="565"/>
      <c r="Q43" s="565"/>
      <c r="R43" s="565"/>
      <c r="S43" s="565"/>
      <c r="T43" s="565"/>
      <c r="U43" s="565"/>
      <c r="V43" s="388"/>
      <c r="W43" s="388"/>
      <c r="Y43" s="211" t="str">
        <f t="shared" si="7"/>
        <v/>
      </c>
      <c r="Z43" s="211"/>
      <c r="AA43" s="414" t="str">
        <f t="shared" si="1"/>
        <v/>
      </c>
      <c r="AB43" s="414" t="str">
        <f t="shared" si="2"/>
        <v/>
      </c>
      <c r="AC43" s="211"/>
      <c r="AD43" s="211"/>
    </row>
    <row r="44" spans="1:30" ht="27.6" customHeight="1">
      <c r="A44" s="232"/>
      <c r="B44" s="205"/>
      <c r="C44" s="280"/>
      <c r="D44" s="191" t="str">
        <f>IF(B44="","",VLOOKUP(B44,個人番号,名簿!$D$1,FALSE))</f>
        <v/>
      </c>
      <c r="E44" s="191" t="str">
        <f>IF(B44="","",VLOOKUP(B44,個人番号,名簿!$E$1,FALSE))</f>
        <v/>
      </c>
      <c r="F44" s="187" t="str">
        <f>IF(B44="","",VLOOKUP(B44,個人番号,名簿!$H$1,FALSE))</f>
        <v/>
      </c>
      <c r="G44" s="191" t="str">
        <f>IF(B44="","",VLOOKUP(B44,個人番号,名簿!$F$1,FALSE))</f>
        <v/>
      </c>
      <c r="H44" s="244"/>
      <c r="I44" s="424" t="str">
        <f>IF(B44="","",VLOOKUP(B44,個人番号,名簿!$J$1,FALSE))</f>
        <v/>
      </c>
      <c r="J44" s="191" t="str">
        <f>IF(B44="","",VLOOKUP(B44,個人番号,名簿!$K$1,FALSE))</f>
        <v/>
      </c>
      <c r="K44" s="208" t="str">
        <f>IF(B44="","",VLOOKUP(B44,個人番号,名簿!$I$1,FALSE))</f>
        <v/>
      </c>
      <c r="L44" s="230">
        <f t="shared" si="0"/>
        <v>99</v>
      </c>
      <c r="N44" s="566" t="s">
        <v>369</v>
      </c>
      <c r="O44" s="566"/>
      <c r="P44" s="567" t="str">
        <f>$B$4</f>
        <v/>
      </c>
      <c r="Q44" s="567"/>
      <c r="R44" s="567"/>
      <c r="S44" s="567"/>
      <c r="T44" s="567"/>
      <c r="U44" s="211"/>
      <c r="V44" s="211"/>
      <c r="W44" s="211"/>
      <c r="Y44" s="211" t="str">
        <f t="shared" si="7"/>
        <v/>
      </c>
      <c r="Z44" s="211"/>
      <c r="AA44" s="414" t="str">
        <f t="shared" si="1"/>
        <v/>
      </c>
      <c r="AB44" s="414" t="str">
        <f t="shared" si="2"/>
        <v/>
      </c>
      <c r="AC44" s="211"/>
      <c r="AD44" s="211"/>
    </row>
    <row r="45" spans="1:30" ht="27.6" customHeight="1">
      <c r="A45" s="232"/>
      <c r="B45" s="205"/>
      <c r="C45" s="280"/>
      <c r="D45" s="191" t="str">
        <f>IF(B45="","",VLOOKUP(B45,個人番号,名簿!$D$1,FALSE))</f>
        <v/>
      </c>
      <c r="E45" s="191" t="str">
        <f>IF(B45="","",VLOOKUP(B45,個人番号,名簿!$E$1,FALSE))</f>
        <v/>
      </c>
      <c r="F45" s="187" t="str">
        <f>IF(B45="","",VLOOKUP(B45,個人番号,名簿!$H$1,FALSE))</f>
        <v/>
      </c>
      <c r="G45" s="191" t="str">
        <f>IF(B45="","",VLOOKUP(B45,個人番号,名簿!$F$1,FALSE))</f>
        <v/>
      </c>
      <c r="H45" s="244"/>
      <c r="I45" s="424" t="str">
        <f>IF(B45="","",VLOOKUP(B45,個人番号,名簿!$J$1,FALSE))</f>
        <v/>
      </c>
      <c r="J45" s="191" t="str">
        <f>IF(B45="","",VLOOKUP(B45,個人番号,名簿!$K$1,FALSE))</f>
        <v/>
      </c>
      <c r="K45" s="208" t="str">
        <f>IF(B45="","",VLOOKUP(B45,個人番号,名簿!$I$1,FALSE))</f>
        <v/>
      </c>
      <c r="L45" s="230">
        <f t="shared" si="0"/>
        <v>99</v>
      </c>
      <c r="N45" s="566" t="s">
        <v>496</v>
      </c>
      <c r="O45" s="566"/>
      <c r="P45" s="567" t="str">
        <f>名簿!$M$8</f>
        <v/>
      </c>
      <c r="Q45" s="567"/>
      <c r="R45" s="567"/>
      <c r="S45" s="567"/>
      <c r="T45" s="567"/>
      <c r="U45" s="211"/>
      <c r="V45" s="211"/>
      <c r="W45" s="211"/>
      <c r="Y45" s="211" t="str">
        <f t="shared" si="7"/>
        <v/>
      </c>
      <c r="Z45" s="211"/>
      <c r="AA45" s="414" t="str">
        <f t="shared" si="1"/>
        <v/>
      </c>
      <c r="AB45" s="414" t="str">
        <f t="shared" si="2"/>
        <v/>
      </c>
      <c r="AC45" s="211"/>
      <c r="AD45" s="211"/>
    </row>
    <row r="46" spans="1:30" ht="27.6" customHeight="1" thickBot="1">
      <c r="A46" s="233"/>
      <c r="B46" s="206"/>
      <c r="C46" s="337"/>
      <c r="D46" s="192" t="str">
        <f>IF(B46="","",VLOOKUP(B46,個人番号,名簿!$D$1,FALSE))</f>
        <v/>
      </c>
      <c r="E46" s="192" t="str">
        <f>IF(B46="","",VLOOKUP(B46,個人番号,名簿!$E$1,FALSE))</f>
        <v/>
      </c>
      <c r="F46" s="188" t="str">
        <f>IF(B46="","",VLOOKUP(B46,個人番号,名簿!$H$1,FALSE))</f>
        <v/>
      </c>
      <c r="G46" s="192" t="str">
        <f>IF(B46="","",VLOOKUP(B46,個人番号,名簿!$F$1,FALSE))</f>
        <v/>
      </c>
      <c r="H46" s="245"/>
      <c r="I46" s="425" t="str">
        <f>IF(B46="","",VLOOKUP(B46,個人番号,名簿!$J$1,FALSE))</f>
        <v/>
      </c>
      <c r="J46" s="192" t="str">
        <f>IF(B46="","",VLOOKUP(B46,個人番号,名簿!$K$1,FALSE))</f>
        <v/>
      </c>
      <c r="K46" s="209" t="str">
        <f>IF(B46="","",VLOOKUP(B46,個人番号,名簿!$I$1,FALSE))</f>
        <v/>
      </c>
      <c r="L46" s="230">
        <f t="shared" si="0"/>
        <v>99</v>
      </c>
      <c r="N46" s="566" t="s">
        <v>485</v>
      </c>
      <c r="O46" s="566"/>
      <c r="P46" s="567" t="str">
        <f>名簿!$M$11</f>
        <v/>
      </c>
      <c r="Q46" s="567"/>
      <c r="R46" s="567"/>
      <c r="S46" s="567"/>
      <c r="T46" s="567"/>
      <c r="U46" s="211"/>
      <c r="V46" s="211"/>
      <c r="W46" s="211"/>
      <c r="Y46" s="211" t="str">
        <f t="shared" si="7"/>
        <v/>
      </c>
      <c r="Z46" s="211"/>
      <c r="AA46" s="414" t="str">
        <f t="shared" si="1"/>
        <v/>
      </c>
      <c r="AB46" s="414" t="str">
        <f t="shared" si="2"/>
        <v/>
      </c>
      <c r="AC46" s="211"/>
      <c r="AD46" s="211"/>
    </row>
    <row r="47" spans="1:30" ht="27.6" customHeight="1" thickBot="1">
      <c r="O47" s="608">
        <f ca="1">NOW()</f>
        <v>44915.390940740741</v>
      </c>
      <c r="P47" s="608"/>
      <c r="Q47" s="608"/>
    </row>
    <row r="48" spans="1:30" ht="27.6" customHeight="1" thickBot="1">
      <c r="A48" s="225" t="s">
        <v>2131</v>
      </c>
      <c r="B48" s="226" t="s">
        <v>853</v>
      </c>
      <c r="C48" s="227" t="s">
        <v>2136</v>
      </c>
      <c r="D48" s="289"/>
    </row>
    <row r="49" spans="1:24" ht="27.6" customHeight="1" thickBot="1">
      <c r="A49" s="223" t="s">
        <v>487</v>
      </c>
      <c r="B49" s="224">
        <f>INT(SUMPRODUCT(1/SUBSTITUTE(COUNTIF(B7:B46,B7:B46),0,100)))</f>
        <v>0</v>
      </c>
      <c r="C49" s="288">
        <f>COUNTA(B7:B46)</f>
        <v>0</v>
      </c>
      <c r="D49" s="652"/>
      <c r="E49" s="653"/>
      <c r="F49" s="653"/>
      <c r="G49" s="653"/>
      <c r="H49" s="653"/>
      <c r="I49" s="653"/>
      <c r="J49" s="653"/>
      <c r="K49" s="653"/>
      <c r="L49" s="653"/>
      <c r="M49" s="653"/>
      <c r="P49" s="228" t="s">
        <v>2142</v>
      </c>
      <c r="Q49" s="611"/>
      <c r="R49" s="611"/>
      <c r="S49" s="611"/>
      <c r="T49" s="611"/>
      <c r="U49" s="229" t="s">
        <v>495</v>
      </c>
      <c r="V49" s="211"/>
      <c r="W49" s="211"/>
    </row>
    <row r="50" spans="1:24" ht="27.6" customHeight="1">
      <c r="A50" s="219" t="s">
        <v>488</v>
      </c>
      <c r="B50" s="221">
        <f>INT(SUMPRODUCT(1/SUBSTITUTE(COUNTIF(N7:N40,N7:N40),0,100)))</f>
        <v>0</v>
      </c>
      <c r="C50" s="191">
        <f>COUNTA(N7:N40)</f>
        <v>0</v>
      </c>
      <c r="D50" s="654" t="str">
        <f>IF(C51=0," のべ種目数　　　種目× ５００  円　＝　                 　円","のべ種目数　"&amp;C51&amp;"　種目×　５００　円　＝　"&amp;C52&amp;"　円")</f>
        <v xml:space="preserve"> のべ種目数　　　種目× ５００  円　＝　                 　円</v>
      </c>
      <c r="E50" s="655"/>
      <c r="F50" s="655"/>
      <c r="G50" s="655"/>
      <c r="H50" s="655"/>
      <c r="I50" s="655"/>
      <c r="J50" s="655"/>
      <c r="K50" s="655"/>
      <c r="L50" s="655"/>
      <c r="M50" s="656"/>
    </row>
    <row r="51" spans="1:24" ht="27.6" customHeight="1" thickBot="1">
      <c r="A51" s="220" t="s">
        <v>493</v>
      </c>
      <c r="B51" s="222">
        <f>SUM(B49:B50)</f>
        <v>0</v>
      </c>
      <c r="C51" s="192">
        <f>SUM(C49:C50)</f>
        <v>0</v>
      </c>
      <c r="D51" s="555" t="str">
        <f>IF(C53=0,"合計金額　　　            　円","合計　"&amp;C53&amp;"　円")</f>
        <v>合計金額　　　            　円</v>
      </c>
      <c r="E51" s="555"/>
      <c r="F51" s="555"/>
      <c r="G51" s="555"/>
      <c r="H51" s="555"/>
      <c r="I51" s="555"/>
      <c r="J51" s="555"/>
      <c r="K51" s="555"/>
      <c r="L51" s="555"/>
      <c r="M51" s="556"/>
      <c r="P51" s="228" t="s">
        <v>2079</v>
      </c>
      <c r="Q51" s="611"/>
      <c r="R51" s="611"/>
      <c r="S51" s="611"/>
      <c r="T51" s="611"/>
      <c r="U51" s="229" t="s">
        <v>497</v>
      </c>
      <c r="V51" s="211"/>
      <c r="W51" s="211"/>
    </row>
    <row r="52" spans="1:24" ht="27.6" hidden="1" customHeight="1">
      <c r="A52" s="230"/>
      <c r="B52" s="230"/>
      <c r="C52" s="230">
        <f>C51*500</f>
        <v>0</v>
      </c>
      <c r="P52" s="228"/>
      <c r="Q52" s="650"/>
      <c r="R52" s="650"/>
      <c r="S52" s="650"/>
      <c r="T52" s="650"/>
      <c r="U52" s="211"/>
      <c r="V52" s="211"/>
      <c r="W52" s="211"/>
    </row>
    <row r="53" spans="1:24" ht="27.6" hidden="1" customHeight="1">
      <c r="A53" s="230"/>
      <c r="B53" s="230"/>
      <c r="C53" s="230">
        <f>SUM(B53,C52)</f>
        <v>0</v>
      </c>
    </row>
    <row r="54" spans="1:24" ht="13.8" hidden="1" thickBot="1"/>
    <row r="55" spans="1:24" ht="27" hidden="1" customHeight="1">
      <c r="B55" s="641" t="s">
        <v>2399</v>
      </c>
      <c r="C55" s="642"/>
      <c r="D55" s="214" t="s">
        <v>2402</v>
      </c>
      <c r="E55" s="341"/>
      <c r="X55" s="185" t="s">
        <v>2408</v>
      </c>
    </row>
    <row r="56" spans="1:24" ht="27" hidden="1" customHeight="1" thickBot="1">
      <c r="B56" s="643" t="s">
        <v>2400</v>
      </c>
      <c r="C56" s="644"/>
      <c r="D56" s="192" t="s">
        <v>2403</v>
      </c>
      <c r="E56" s="340"/>
      <c r="X56" s="185" t="s">
        <v>2409</v>
      </c>
    </row>
  </sheetData>
  <mergeCells count="22">
    <mergeCell ref="AE8:AG9"/>
    <mergeCell ref="Q1:S1"/>
    <mergeCell ref="T1:U1"/>
    <mergeCell ref="C2:Q2"/>
    <mergeCell ref="S2:X2"/>
    <mergeCell ref="B4:I4"/>
    <mergeCell ref="B55:C55"/>
    <mergeCell ref="B56:C56"/>
    <mergeCell ref="Q52:T52"/>
    <mergeCell ref="M41:U43"/>
    <mergeCell ref="N44:O44"/>
    <mergeCell ref="P44:T44"/>
    <mergeCell ref="N45:O45"/>
    <mergeCell ref="P45:T45"/>
    <mergeCell ref="N46:O46"/>
    <mergeCell ref="P46:T46"/>
    <mergeCell ref="O47:Q47"/>
    <mergeCell ref="D49:M49"/>
    <mergeCell ref="Q49:T49"/>
    <mergeCell ref="D50:M50"/>
    <mergeCell ref="D51:M51"/>
    <mergeCell ref="Q51:T51"/>
  </mergeCells>
  <phoneticPr fontId="2"/>
  <conditionalFormatting sqref="I7">
    <cfRule type="cellIs" dxfId="74" priority="170" operator="notBetween">
      <formula>$AA7</formula>
      <formula>$AB7</formula>
    </cfRule>
  </conditionalFormatting>
  <conditionalFormatting sqref="I8">
    <cfRule type="cellIs" dxfId="73" priority="165" operator="notBetween">
      <formula>$AA8</formula>
      <formula>$AB8</formula>
    </cfRule>
  </conditionalFormatting>
  <conditionalFormatting sqref="I9">
    <cfRule type="cellIs" dxfId="72" priority="164" operator="notBetween">
      <formula>$AA9</formula>
      <formula>$AB9</formula>
    </cfRule>
  </conditionalFormatting>
  <conditionalFormatting sqref="I10">
    <cfRule type="cellIs" dxfId="71" priority="163" operator="notBetween">
      <formula>$AA10</formula>
      <formula>$AB10</formula>
    </cfRule>
  </conditionalFormatting>
  <conditionalFormatting sqref="I11">
    <cfRule type="cellIs" dxfId="70" priority="162" operator="notBetween">
      <formula>$AA11</formula>
      <formula>$AB11</formula>
    </cfRule>
  </conditionalFormatting>
  <conditionalFormatting sqref="I12">
    <cfRule type="cellIs" dxfId="69" priority="161" operator="notBetween">
      <formula>$AA12</formula>
      <formula>$AB12</formula>
    </cfRule>
  </conditionalFormatting>
  <conditionalFormatting sqref="I13">
    <cfRule type="cellIs" dxfId="68" priority="160" operator="notBetween">
      <formula>$AA13</formula>
      <formula>$AB13</formula>
    </cfRule>
  </conditionalFormatting>
  <conditionalFormatting sqref="I14">
    <cfRule type="cellIs" dxfId="67" priority="159" operator="notBetween">
      <formula>$AA14</formula>
      <formula>$AB14</formula>
    </cfRule>
  </conditionalFormatting>
  <conditionalFormatting sqref="I15">
    <cfRule type="cellIs" dxfId="66" priority="158" operator="notBetween">
      <formula>$AA15</formula>
      <formula>$AB15</formula>
    </cfRule>
  </conditionalFormatting>
  <conditionalFormatting sqref="I16">
    <cfRule type="cellIs" dxfId="65" priority="157" operator="notBetween">
      <formula>$AA16</formula>
      <formula>$AB16</formula>
    </cfRule>
  </conditionalFormatting>
  <conditionalFormatting sqref="I17">
    <cfRule type="cellIs" dxfId="64" priority="156" operator="notBetween">
      <formula>$AA17</formula>
      <formula>$AB17</formula>
    </cfRule>
  </conditionalFormatting>
  <conditionalFormatting sqref="I18">
    <cfRule type="cellIs" dxfId="63" priority="155" operator="notBetween">
      <formula>$AA18</formula>
      <formula>$AB18</formula>
    </cfRule>
  </conditionalFormatting>
  <conditionalFormatting sqref="I19">
    <cfRule type="cellIs" dxfId="62" priority="154" operator="notBetween">
      <formula>$AA19</formula>
      <formula>$AB19</formula>
    </cfRule>
  </conditionalFormatting>
  <conditionalFormatting sqref="I20">
    <cfRule type="cellIs" dxfId="61" priority="153" operator="notBetween">
      <formula>$AA20</formula>
      <formula>$AB20</formula>
    </cfRule>
  </conditionalFormatting>
  <conditionalFormatting sqref="I21">
    <cfRule type="cellIs" dxfId="60" priority="152" operator="notBetween">
      <formula>$AA21</formula>
      <formula>$AB21</formula>
    </cfRule>
  </conditionalFormatting>
  <conditionalFormatting sqref="I22">
    <cfRule type="cellIs" dxfId="59" priority="150" operator="notBetween">
      <formula>$AA22</formula>
      <formula>$AB22</formula>
    </cfRule>
  </conditionalFormatting>
  <conditionalFormatting sqref="I23">
    <cfRule type="cellIs" dxfId="58" priority="149" operator="notBetween">
      <formula>$AA23</formula>
      <formula>$AB23</formula>
    </cfRule>
  </conditionalFormatting>
  <conditionalFormatting sqref="I24">
    <cfRule type="cellIs" dxfId="57" priority="148" operator="notBetween">
      <formula>$AA24</formula>
      <formula>$AB24</formula>
    </cfRule>
  </conditionalFormatting>
  <conditionalFormatting sqref="I25">
    <cfRule type="cellIs" dxfId="56" priority="147" operator="notBetween">
      <formula>$AA25</formula>
      <formula>$AB25</formula>
    </cfRule>
  </conditionalFormatting>
  <conditionalFormatting sqref="I26">
    <cfRule type="cellIs" dxfId="55" priority="146" operator="notBetween">
      <formula>$AA26</formula>
      <formula>$AB26</formula>
    </cfRule>
  </conditionalFormatting>
  <conditionalFormatting sqref="I27">
    <cfRule type="cellIs" dxfId="54" priority="145" operator="notBetween">
      <formula>$AA27</formula>
      <formula>$AB27</formula>
    </cfRule>
  </conditionalFormatting>
  <conditionalFormatting sqref="I28">
    <cfRule type="cellIs" dxfId="53" priority="144" operator="notBetween">
      <formula>$AA28</formula>
      <formula>$AB28</formula>
    </cfRule>
  </conditionalFormatting>
  <conditionalFormatting sqref="I29">
    <cfRule type="cellIs" dxfId="52" priority="143" operator="notBetween">
      <formula>$AA29</formula>
      <formula>$AB29</formula>
    </cfRule>
  </conditionalFormatting>
  <conditionalFormatting sqref="I30">
    <cfRule type="cellIs" dxfId="51" priority="142" operator="notBetween">
      <formula>$AA30</formula>
      <formula>$AB30</formula>
    </cfRule>
  </conditionalFormatting>
  <conditionalFormatting sqref="I31">
    <cfRule type="cellIs" dxfId="50" priority="140" operator="notBetween">
      <formula>$AA31</formula>
      <formula>$AB31</formula>
    </cfRule>
  </conditionalFormatting>
  <conditionalFormatting sqref="I32">
    <cfRule type="cellIs" dxfId="49" priority="139" operator="notBetween">
      <formula>$AA32</formula>
      <formula>$AB32</formula>
    </cfRule>
  </conditionalFormatting>
  <conditionalFormatting sqref="I33">
    <cfRule type="cellIs" dxfId="48" priority="138" operator="notBetween">
      <formula>$AA33</formula>
      <formula>$AB33</formula>
    </cfRule>
  </conditionalFormatting>
  <conditionalFormatting sqref="I34">
    <cfRule type="cellIs" dxfId="47" priority="137" operator="notBetween">
      <formula>$AA34</formula>
      <formula>$AB34</formula>
    </cfRule>
  </conditionalFormatting>
  <conditionalFormatting sqref="I35">
    <cfRule type="cellIs" dxfId="46" priority="136" operator="notBetween">
      <formula>$AA35</formula>
      <formula>$AB35</formula>
    </cfRule>
  </conditionalFormatting>
  <conditionalFormatting sqref="I36">
    <cfRule type="cellIs" dxfId="45" priority="135" operator="notBetween">
      <formula>$AA36</formula>
      <formula>$AB36</formula>
    </cfRule>
  </conditionalFormatting>
  <conditionalFormatting sqref="I37">
    <cfRule type="cellIs" dxfId="44" priority="134" operator="notBetween">
      <formula>$AA37</formula>
      <formula>$AB37</formula>
    </cfRule>
  </conditionalFormatting>
  <conditionalFormatting sqref="I38">
    <cfRule type="cellIs" dxfId="43" priority="133" operator="notBetween">
      <formula>$AA38</formula>
      <formula>$AB38</formula>
    </cfRule>
  </conditionalFormatting>
  <conditionalFormatting sqref="I39">
    <cfRule type="cellIs" dxfId="42" priority="132" operator="notBetween">
      <formula>$AA39</formula>
      <formula>$AB39</formula>
    </cfRule>
  </conditionalFormatting>
  <conditionalFormatting sqref="I40">
    <cfRule type="cellIs" dxfId="41" priority="130" operator="notBetween">
      <formula>$AA40</formula>
      <formula>$AB40</formula>
    </cfRule>
  </conditionalFormatting>
  <conditionalFormatting sqref="I41">
    <cfRule type="cellIs" dxfId="40" priority="129" operator="notBetween">
      <formula>$AA41</formula>
      <formula>$AB41</formula>
    </cfRule>
  </conditionalFormatting>
  <conditionalFormatting sqref="I42">
    <cfRule type="cellIs" dxfId="39" priority="126" operator="notBetween">
      <formula>$AA42</formula>
      <formula>$AB42</formula>
    </cfRule>
  </conditionalFormatting>
  <conditionalFormatting sqref="I43">
    <cfRule type="cellIs" dxfId="38" priority="125" operator="notBetween">
      <formula>$AA43</formula>
      <formula>$AB43</formula>
    </cfRule>
  </conditionalFormatting>
  <conditionalFormatting sqref="I44">
    <cfRule type="cellIs" dxfId="37" priority="124" operator="notBetween">
      <formula>$AA44</formula>
      <formula>$AB44</formula>
    </cfRule>
  </conditionalFormatting>
  <conditionalFormatting sqref="I45">
    <cfRule type="cellIs" dxfId="36" priority="123" operator="notBetween">
      <formula>$AA45</formula>
      <formula>$AB45</formula>
    </cfRule>
  </conditionalFormatting>
  <conditionalFormatting sqref="I46">
    <cfRule type="cellIs" dxfId="35" priority="122" operator="notBetween">
      <formula>$AA46</formula>
      <formula>$AB46</formula>
    </cfRule>
  </conditionalFormatting>
  <conditionalFormatting sqref="U7">
    <cfRule type="cellIs" dxfId="34" priority="121" operator="notBetween">
      <formula>$AC7</formula>
      <formula>$AD7</formula>
    </cfRule>
  </conditionalFormatting>
  <conditionalFormatting sqref="U8">
    <cfRule type="cellIs" dxfId="33" priority="120" operator="notBetween">
      <formula>$AC8</formula>
      <formula>$AD8</formula>
    </cfRule>
  </conditionalFormatting>
  <conditionalFormatting sqref="U9">
    <cfRule type="cellIs" dxfId="32" priority="119" operator="notBetween">
      <formula>$AC9</formula>
      <formula>$AD9</formula>
    </cfRule>
  </conditionalFormatting>
  <conditionalFormatting sqref="U10">
    <cfRule type="cellIs" dxfId="31" priority="118" operator="notBetween">
      <formula>$AC10</formula>
      <formula>$AD10</formula>
    </cfRule>
  </conditionalFormatting>
  <conditionalFormatting sqref="U11">
    <cfRule type="cellIs" dxfId="30" priority="117" operator="notBetween">
      <formula>$AC11</formula>
      <formula>$AD11</formula>
    </cfRule>
  </conditionalFormatting>
  <conditionalFormatting sqref="U12">
    <cfRule type="cellIs" dxfId="29" priority="116" operator="notBetween">
      <formula>$AC12</formula>
      <formula>$AD12</formula>
    </cfRule>
  </conditionalFormatting>
  <conditionalFormatting sqref="U14">
    <cfRule type="cellIs" dxfId="28" priority="114" operator="notBetween">
      <formula>$AC14</formula>
      <formula>$AD14</formula>
    </cfRule>
  </conditionalFormatting>
  <conditionalFormatting sqref="U15">
    <cfRule type="cellIs" dxfId="27" priority="113" operator="notBetween">
      <formula>$AC15</formula>
      <formula>$AD15</formula>
    </cfRule>
  </conditionalFormatting>
  <conditionalFormatting sqref="U16">
    <cfRule type="cellIs" dxfId="26" priority="112" operator="notBetween">
      <formula>$AC16</formula>
      <formula>$AD16</formula>
    </cfRule>
  </conditionalFormatting>
  <conditionalFormatting sqref="U13">
    <cfRule type="cellIs" dxfId="25" priority="110" operator="notBetween">
      <formula>$AC13</formula>
      <formula>$AD13</formula>
    </cfRule>
  </conditionalFormatting>
  <conditionalFormatting sqref="U17">
    <cfRule type="cellIs" dxfId="24" priority="109" operator="notBetween">
      <formula>$AC17</formula>
      <formula>$AD17</formula>
    </cfRule>
  </conditionalFormatting>
  <conditionalFormatting sqref="U18">
    <cfRule type="cellIs" dxfId="23" priority="108" operator="notBetween">
      <formula>$AC18</formula>
      <formula>$AD18</formula>
    </cfRule>
  </conditionalFormatting>
  <conditionalFormatting sqref="U19">
    <cfRule type="cellIs" dxfId="22" priority="107" operator="notBetween">
      <formula>$AC19</formula>
      <formula>$AD19</formula>
    </cfRule>
  </conditionalFormatting>
  <conditionalFormatting sqref="U20">
    <cfRule type="cellIs" dxfId="21" priority="106" operator="notBetween">
      <formula>$AC20</formula>
      <formula>$AD20</formula>
    </cfRule>
  </conditionalFormatting>
  <conditionalFormatting sqref="U21">
    <cfRule type="cellIs" dxfId="20" priority="105" operator="notBetween">
      <formula>$AC21</formula>
      <formula>$AD21</formula>
    </cfRule>
  </conditionalFormatting>
  <conditionalFormatting sqref="U22">
    <cfRule type="cellIs" dxfId="19" priority="104" operator="notBetween">
      <formula>$AC22</formula>
      <formula>$AD22</formula>
    </cfRule>
  </conditionalFormatting>
  <conditionalFormatting sqref="U23">
    <cfRule type="cellIs" dxfId="18" priority="103" operator="notBetween">
      <formula>$AC23</formula>
      <formula>$AD23</formula>
    </cfRule>
  </conditionalFormatting>
  <conditionalFormatting sqref="U24">
    <cfRule type="cellIs" dxfId="17" priority="102" operator="notBetween">
      <formula>$AC24</formula>
      <formula>$AD24</formula>
    </cfRule>
  </conditionalFormatting>
  <conditionalFormatting sqref="U25">
    <cfRule type="cellIs" dxfId="16" priority="101" operator="notBetween">
      <formula>$AC25</formula>
      <formula>$AD25</formula>
    </cfRule>
  </conditionalFormatting>
  <conditionalFormatting sqref="U26">
    <cfRule type="cellIs" dxfId="15" priority="100" operator="notBetween">
      <formula>$AC26</formula>
      <formula>$AD26</formula>
    </cfRule>
  </conditionalFormatting>
  <conditionalFormatting sqref="U27">
    <cfRule type="cellIs" dxfId="14" priority="99" operator="notBetween">
      <formula>$AC27</formula>
      <formula>$AD27</formula>
    </cfRule>
  </conditionalFormatting>
  <conditionalFormatting sqref="U28">
    <cfRule type="cellIs" dxfId="13" priority="98" operator="notBetween">
      <formula>$AC28</formula>
      <formula>$AD28</formula>
    </cfRule>
  </conditionalFormatting>
  <conditionalFormatting sqref="U29">
    <cfRule type="cellIs" dxfId="12" priority="97" operator="notBetween">
      <formula>$AC29</formula>
      <formula>$AD29</formula>
    </cfRule>
  </conditionalFormatting>
  <conditionalFormatting sqref="U30">
    <cfRule type="cellIs" dxfId="11" priority="96" operator="notBetween">
      <formula>$AC30</formula>
      <formula>$AD30</formula>
    </cfRule>
  </conditionalFormatting>
  <conditionalFormatting sqref="U31">
    <cfRule type="cellIs" dxfId="10" priority="95" operator="notBetween">
      <formula>$AC31</formula>
      <formula>$AD31</formula>
    </cfRule>
  </conditionalFormatting>
  <conditionalFormatting sqref="U32">
    <cfRule type="cellIs" dxfId="9" priority="94" operator="notBetween">
      <formula>$AC32</formula>
      <formula>$AD32</formula>
    </cfRule>
  </conditionalFormatting>
  <conditionalFormatting sqref="U33">
    <cfRule type="cellIs" dxfId="8" priority="93" operator="notBetween">
      <formula>$AC33</formula>
      <formula>$AD33</formula>
    </cfRule>
  </conditionalFormatting>
  <conditionalFormatting sqref="U34">
    <cfRule type="cellIs" dxfId="7" priority="92" operator="notBetween">
      <formula>$AC34</formula>
      <formula>$AD34</formula>
    </cfRule>
  </conditionalFormatting>
  <conditionalFormatting sqref="U35">
    <cfRule type="cellIs" dxfId="6" priority="87" operator="notBetween">
      <formula>$AC35</formula>
      <formula>$AD35</formula>
    </cfRule>
  </conditionalFormatting>
  <conditionalFormatting sqref="U36">
    <cfRule type="cellIs" dxfId="5" priority="79" operator="notBetween">
      <formula>$AC36</formula>
      <formula>$AD36</formula>
    </cfRule>
  </conditionalFormatting>
  <conditionalFormatting sqref="U37">
    <cfRule type="cellIs" dxfId="4" priority="78" operator="notBetween">
      <formula>$AC37</formula>
      <formula>$AD37</formula>
    </cfRule>
  </conditionalFormatting>
  <conditionalFormatting sqref="U38">
    <cfRule type="cellIs" dxfId="3" priority="77" operator="notBetween">
      <formula>$AC38</formula>
      <formula>$AD38</formula>
    </cfRule>
  </conditionalFormatting>
  <conditionalFormatting sqref="U39">
    <cfRule type="cellIs" dxfId="2" priority="76" operator="notBetween">
      <formula>$AC39</formula>
      <formula>$AD39</formula>
    </cfRule>
  </conditionalFormatting>
  <conditionalFormatting sqref="U40">
    <cfRule type="cellIs" dxfId="1" priority="75" operator="notBetween">
      <formula>$AC40</formula>
      <formula>$AD40</formula>
    </cfRule>
  </conditionalFormatting>
  <dataValidations count="4">
    <dataValidation type="list" allowBlank="1" showInputMessage="1" showErrorMessage="1" sqref="A7:A46" xr:uid="{00000000-0002-0000-0C00-000000000000}">
      <formula1>$A$7:$A$22</formula1>
    </dataValidation>
    <dataValidation type="list" allowBlank="1" showInputMessage="1" showErrorMessage="1" sqref="M7:M40" xr:uid="{00000000-0002-0000-0C00-000001000000}">
      <formula1>$M$7:$M$22</formula1>
    </dataValidation>
    <dataValidation type="list" allowBlank="1" showInputMessage="1" showErrorMessage="1" sqref="E55:E56" xr:uid="{00000000-0002-0000-0C00-000002000000}">
      <formula1>$X$55:$X$56</formula1>
    </dataValidation>
    <dataValidation type="whole" allowBlank="1" showInputMessage="1" showErrorMessage="1" sqref="H7:H46 T7:T40" xr:uid="{00000000-0002-0000-0C00-000003000000}">
      <formula1>0</formula1>
      <formula2>1000000</formula2>
    </dataValidation>
  </dataValidations>
  <printOptions horizontalCentered="1"/>
  <pageMargins left="0.39370078740157483" right="0.39370078740157483" top="0.78740157480314965" bottom="0.39370078740157483" header="0.31496062992125984" footer="0.31496062992125984"/>
  <pageSetup paperSize="9" scale="52"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tabColor rgb="FFFF0000"/>
  </sheetPr>
  <dimension ref="A1:O27"/>
  <sheetViews>
    <sheetView view="pageBreakPreview" zoomScale="60" zoomScaleNormal="70" workbookViewId="0">
      <selection activeCell="I3" sqref="I3:J3"/>
    </sheetView>
  </sheetViews>
  <sheetFormatPr defaultColWidth="8.88671875" defaultRowHeight="13.2"/>
  <cols>
    <col min="1" max="1" width="4.44140625" style="185" customWidth="1"/>
    <col min="2" max="2" width="13.6640625" style="185" customWidth="1"/>
    <col min="3" max="4" width="4.44140625" style="185" customWidth="1"/>
    <col min="5" max="7" width="9.109375" style="185" customWidth="1"/>
    <col min="8" max="8" width="14.44140625" style="185" customWidth="1"/>
    <col min="9" max="9" width="12.88671875" style="185" customWidth="1"/>
    <col min="10" max="10" width="13.6640625" style="185" customWidth="1"/>
    <col min="11" max="16384" width="8.88671875" style="185"/>
  </cols>
  <sheetData>
    <row r="1" spans="1:15" ht="30" customHeight="1">
      <c r="A1" s="620" t="s">
        <v>1090</v>
      </c>
      <c r="B1" s="620"/>
      <c r="C1" s="620"/>
      <c r="D1" s="620"/>
      <c r="E1" s="620"/>
      <c r="F1" s="620"/>
      <c r="G1" s="620"/>
      <c r="H1" s="620"/>
      <c r="I1" s="620"/>
      <c r="J1" s="620"/>
    </row>
    <row r="3" spans="1:15" ht="20.100000000000001" customHeight="1">
      <c r="B3" s="191" t="s">
        <v>369</v>
      </c>
      <c r="C3" s="567" t="str">
        <f>名簿!$M$5</f>
        <v/>
      </c>
      <c r="D3" s="567"/>
      <c r="E3" s="567"/>
      <c r="F3" s="567"/>
      <c r="H3" s="191" t="s">
        <v>2160</v>
      </c>
      <c r="I3" s="621"/>
      <c r="J3" s="621"/>
    </row>
    <row r="4" spans="1:15" ht="20.100000000000001" customHeight="1">
      <c r="H4" s="191" t="s">
        <v>2161</v>
      </c>
      <c r="I4" s="621"/>
      <c r="J4" s="621"/>
    </row>
    <row r="6" spans="1:15" ht="13.8" thickBot="1">
      <c r="A6" s="265" t="s">
        <v>2159</v>
      </c>
      <c r="M6" s="211" t="s">
        <v>2540</v>
      </c>
    </row>
    <row r="7" spans="1:15" ht="24.9" customHeight="1" thickBot="1">
      <c r="A7" s="266" t="s">
        <v>2156</v>
      </c>
      <c r="B7" s="266" t="s">
        <v>1085</v>
      </c>
      <c r="C7" s="266" t="s">
        <v>354</v>
      </c>
      <c r="D7" s="266" t="s">
        <v>355</v>
      </c>
      <c r="E7" s="266" t="s">
        <v>1079</v>
      </c>
      <c r="F7" s="266" t="s">
        <v>1086</v>
      </c>
      <c r="G7" s="266" t="s">
        <v>1087</v>
      </c>
      <c r="H7" s="267" t="s">
        <v>2157</v>
      </c>
      <c r="I7" s="267" t="s">
        <v>1088</v>
      </c>
      <c r="J7" s="502"/>
      <c r="L7" s="273" t="s">
        <v>489</v>
      </c>
      <c r="M7" s="268" t="s">
        <v>2179</v>
      </c>
      <c r="N7" s="270" t="s">
        <v>354</v>
      </c>
      <c r="O7" s="269" t="s">
        <v>355</v>
      </c>
    </row>
    <row r="8" spans="1:15" ht="24.9" customHeight="1">
      <c r="A8" s="191">
        <v>1</v>
      </c>
      <c r="B8" s="280"/>
      <c r="C8" s="280"/>
      <c r="D8" s="280"/>
      <c r="E8" s="191" t="str">
        <f>名簿!$H$3</f>
        <v/>
      </c>
      <c r="F8" s="280"/>
      <c r="G8" s="244"/>
      <c r="H8" s="280"/>
      <c r="I8" s="280"/>
      <c r="J8" s="503"/>
      <c r="L8" s="274" t="s">
        <v>2222</v>
      </c>
      <c r="M8" s="231" t="str">
        <f>$M$6&amp;" 県中選"</f>
        <v>R1 県中選</v>
      </c>
      <c r="N8" s="271">
        <v>1</v>
      </c>
      <c r="O8" s="207" t="s">
        <v>409</v>
      </c>
    </row>
    <row r="9" spans="1:15" ht="24.9" customHeight="1" thickBot="1">
      <c r="A9" s="191">
        <v>2</v>
      </c>
      <c r="B9" s="280"/>
      <c r="C9" s="280"/>
      <c r="D9" s="280"/>
      <c r="E9" s="191" t="str">
        <f>名簿!$H$3</f>
        <v/>
      </c>
      <c r="F9" s="280"/>
      <c r="G9" s="244"/>
      <c r="H9" s="280"/>
      <c r="I9" s="280"/>
      <c r="J9" s="503"/>
      <c r="L9" s="275" t="s">
        <v>2223</v>
      </c>
      <c r="M9" s="232" t="str">
        <f>$M$6&amp;" 県選抜"</f>
        <v>R1 県選抜</v>
      </c>
      <c r="N9" s="272">
        <v>2</v>
      </c>
      <c r="O9" s="277" t="s">
        <v>2162</v>
      </c>
    </row>
    <row r="10" spans="1:15" ht="24.9" customHeight="1" thickBot="1">
      <c r="A10" s="191">
        <v>3</v>
      </c>
      <c r="B10" s="280"/>
      <c r="C10" s="280"/>
      <c r="D10" s="280"/>
      <c r="E10" s="191" t="str">
        <f>名簿!$H$3</f>
        <v/>
      </c>
      <c r="F10" s="280"/>
      <c r="G10" s="244"/>
      <c r="H10" s="280"/>
      <c r="I10" s="280"/>
      <c r="J10" s="503"/>
      <c r="L10" s="275" t="s">
        <v>2224</v>
      </c>
      <c r="M10" s="232" t="str">
        <f>$M$6&amp;" 県通信"</f>
        <v>R1 県通信</v>
      </c>
      <c r="N10" s="276">
        <v>3</v>
      </c>
      <c r="O10" s="278"/>
    </row>
    <row r="11" spans="1:15" ht="24.9" customHeight="1">
      <c r="A11" s="191">
        <v>4</v>
      </c>
      <c r="B11" s="280"/>
      <c r="C11" s="280"/>
      <c r="D11" s="280"/>
      <c r="E11" s="191" t="str">
        <f>名簿!$H$3</f>
        <v/>
      </c>
      <c r="F11" s="280"/>
      <c r="G11" s="244"/>
      <c r="H11" s="280"/>
      <c r="I11" s="280"/>
      <c r="J11" s="503"/>
      <c r="L11" s="275" t="s">
        <v>2368</v>
      </c>
      <c r="M11" s="232" t="str">
        <f>$M$6&amp;" JO選考会"</f>
        <v>R1 JO選考会</v>
      </c>
    </row>
    <row r="12" spans="1:15" ht="24.9" customHeight="1">
      <c r="A12" s="191">
        <v>5</v>
      </c>
      <c r="B12" s="280"/>
      <c r="C12" s="280"/>
      <c r="D12" s="280"/>
      <c r="E12" s="191" t="str">
        <f>名簿!$H$3</f>
        <v/>
      </c>
      <c r="F12" s="280"/>
      <c r="G12" s="244"/>
      <c r="H12" s="280"/>
      <c r="I12" s="280"/>
      <c r="J12" s="503"/>
      <c r="L12" s="275" t="s">
        <v>2369</v>
      </c>
      <c r="M12" s="232" t="str">
        <f>$M$6&amp;" 県総体"</f>
        <v>R1 県総体</v>
      </c>
    </row>
    <row r="13" spans="1:15" ht="24.9" customHeight="1">
      <c r="A13" s="191">
        <v>6</v>
      </c>
      <c r="B13" s="280"/>
      <c r="C13" s="280"/>
      <c r="D13" s="280"/>
      <c r="E13" s="191" t="str">
        <f>名簿!$H$3</f>
        <v/>
      </c>
      <c r="F13" s="280"/>
      <c r="G13" s="244"/>
      <c r="H13" s="280"/>
      <c r="I13" s="280"/>
      <c r="J13" s="503"/>
      <c r="L13" s="275" t="s">
        <v>856</v>
      </c>
      <c r="M13" s="232" t="str">
        <f>$M$6&amp;" 地区通信"</f>
        <v>R1 地区通信</v>
      </c>
    </row>
    <row r="14" spans="1:15" ht="24.9" customHeight="1" thickBot="1">
      <c r="A14" s="191">
        <v>7</v>
      </c>
      <c r="B14" s="280"/>
      <c r="C14" s="280"/>
      <c r="D14" s="280"/>
      <c r="E14" s="191" t="str">
        <f>名簿!$H$3</f>
        <v/>
      </c>
      <c r="F14" s="280"/>
      <c r="G14" s="244"/>
      <c r="H14" s="280"/>
      <c r="I14" s="280"/>
      <c r="J14" s="503"/>
      <c r="L14" s="275" t="s">
        <v>857</v>
      </c>
      <c r="M14" s="292" t="str">
        <f>$M$6&amp;" 地区総体"</f>
        <v>R1 地区総体</v>
      </c>
    </row>
    <row r="15" spans="1:15" ht="24.9" customHeight="1" thickTop="1">
      <c r="A15" s="191">
        <v>8</v>
      </c>
      <c r="B15" s="280"/>
      <c r="C15" s="280"/>
      <c r="D15" s="280"/>
      <c r="E15" s="191" t="str">
        <f>名簿!$H$3</f>
        <v/>
      </c>
      <c r="F15" s="280"/>
      <c r="G15" s="244"/>
      <c r="H15" s="280"/>
      <c r="I15" s="280"/>
      <c r="J15" s="503"/>
      <c r="L15" s="232" t="s">
        <v>2225</v>
      </c>
      <c r="M15" s="293" t="str">
        <f>$M$19&amp;" 県中選"</f>
        <v>R2 県中選</v>
      </c>
    </row>
    <row r="16" spans="1:15" ht="24.9" customHeight="1">
      <c r="A16" s="191">
        <v>9</v>
      </c>
      <c r="B16" s="280"/>
      <c r="C16" s="280"/>
      <c r="D16" s="280"/>
      <c r="E16" s="191" t="str">
        <f>名簿!$H$3</f>
        <v/>
      </c>
      <c r="F16" s="280"/>
      <c r="G16" s="244"/>
      <c r="H16" s="280"/>
      <c r="I16" s="280"/>
      <c r="J16" s="503"/>
      <c r="L16" s="232" t="s">
        <v>2226</v>
      </c>
      <c r="M16" s="232" t="str">
        <f>$M$19&amp;" 県選抜"</f>
        <v>R2 県選抜</v>
      </c>
    </row>
    <row r="17" spans="1:13" ht="24.9" customHeight="1">
      <c r="A17" s="191">
        <v>10</v>
      </c>
      <c r="B17" s="280"/>
      <c r="C17" s="280"/>
      <c r="D17" s="280"/>
      <c r="E17" s="191" t="str">
        <f>名簿!$H$3</f>
        <v/>
      </c>
      <c r="F17" s="280"/>
      <c r="G17" s="244"/>
      <c r="H17" s="280"/>
      <c r="I17" s="280"/>
      <c r="J17" s="503"/>
      <c r="L17" s="232" t="s">
        <v>2227</v>
      </c>
      <c r="M17" s="232" t="str">
        <f>$M$19&amp;" 県通信"</f>
        <v>R2 県通信</v>
      </c>
    </row>
    <row r="18" spans="1:13" ht="24.9" customHeight="1" thickBot="1">
      <c r="A18" s="191">
        <v>11</v>
      </c>
      <c r="B18" s="280"/>
      <c r="C18" s="280"/>
      <c r="D18" s="280"/>
      <c r="E18" s="191" t="str">
        <f>名簿!$H$3</f>
        <v/>
      </c>
      <c r="F18" s="280"/>
      <c r="G18" s="244"/>
      <c r="H18" s="280"/>
      <c r="I18" s="280"/>
      <c r="J18" s="503"/>
      <c r="L18" s="232" t="s">
        <v>2234</v>
      </c>
      <c r="M18" s="233" t="str">
        <f>$M$19&amp;" 地区通信"</f>
        <v>R2 地区通信</v>
      </c>
    </row>
    <row r="19" spans="1:13" ht="24.9" customHeight="1">
      <c r="A19" s="191">
        <v>12</v>
      </c>
      <c r="B19" s="280"/>
      <c r="C19" s="280"/>
      <c r="D19" s="280"/>
      <c r="E19" s="191" t="str">
        <f>名簿!$H$3</f>
        <v/>
      </c>
      <c r="F19" s="280"/>
      <c r="G19" s="244"/>
      <c r="H19" s="280"/>
      <c r="I19" s="280"/>
      <c r="J19" s="503"/>
      <c r="L19" s="232" t="s">
        <v>858</v>
      </c>
      <c r="M19" s="211" t="s">
        <v>2541</v>
      </c>
    </row>
    <row r="20" spans="1:13" ht="24.9" customHeight="1">
      <c r="A20" s="191">
        <v>13</v>
      </c>
      <c r="B20" s="280"/>
      <c r="C20" s="280"/>
      <c r="D20" s="280"/>
      <c r="E20" s="191" t="str">
        <f>名簿!$H$3</f>
        <v/>
      </c>
      <c r="F20" s="280"/>
      <c r="G20" s="244"/>
      <c r="H20" s="280"/>
      <c r="I20" s="280"/>
      <c r="J20" s="503"/>
      <c r="L20" s="232" t="s">
        <v>1084</v>
      </c>
    </row>
    <row r="21" spans="1:13" ht="24.9" customHeight="1">
      <c r="A21" s="191">
        <v>14</v>
      </c>
      <c r="B21" s="280"/>
      <c r="C21" s="280"/>
      <c r="D21" s="280"/>
      <c r="E21" s="191" t="str">
        <f>名簿!$H$3</f>
        <v/>
      </c>
      <c r="F21" s="280"/>
      <c r="G21" s="244"/>
      <c r="H21" s="280"/>
      <c r="I21" s="280"/>
      <c r="J21" s="503"/>
      <c r="L21" s="232" t="s">
        <v>2228</v>
      </c>
    </row>
    <row r="22" spans="1:13" ht="24.9" customHeight="1">
      <c r="A22" s="191">
        <v>15</v>
      </c>
      <c r="B22" s="280"/>
      <c r="C22" s="280"/>
      <c r="D22" s="280"/>
      <c r="E22" s="191" t="str">
        <f>名簿!$H$3</f>
        <v/>
      </c>
      <c r="F22" s="280"/>
      <c r="G22" s="244"/>
      <c r="H22" s="280"/>
      <c r="I22" s="280"/>
      <c r="J22" s="503"/>
      <c r="L22" s="232" t="s">
        <v>2229</v>
      </c>
    </row>
    <row r="23" spans="1:13" ht="24.9" customHeight="1">
      <c r="A23" s="191">
        <v>16</v>
      </c>
      <c r="B23" s="280"/>
      <c r="C23" s="280"/>
      <c r="D23" s="280"/>
      <c r="E23" s="191" t="str">
        <f>名簿!$H$3</f>
        <v/>
      </c>
      <c r="F23" s="280"/>
      <c r="G23" s="244"/>
      <c r="H23" s="280"/>
      <c r="I23" s="280"/>
      <c r="J23" s="503"/>
      <c r="L23" s="232" t="s">
        <v>2236</v>
      </c>
    </row>
    <row r="24" spans="1:13" ht="24.9" customHeight="1">
      <c r="A24" s="191">
        <v>17</v>
      </c>
      <c r="B24" s="280"/>
      <c r="C24" s="280"/>
      <c r="D24" s="280"/>
      <c r="E24" s="191" t="str">
        <f>名簿!$H$3</f>
        <v/>
      </c>
      <c r="F24" s="280"/>
      <c r="G24" s="244"/>
      <c r="H24" s="280"/>
      <c r="I24" s="280"/>
      <c r="J24" s="503"/>
      <c r="L24" s="232" t="s">
        <v>859</v>
      </c>
    </row>
    <row r="25" spans="1:13" ht="24.9" customHeight="1">
      <c r="A25" s="191">
        <v>18</v>
      </c>
      <c r="B25" s="280"/>
      <c r="C25" s="280"/>
      <c r="D25" s="280"/>
      <c r="E25" s="191" t="str">
        <f>名簿!$H$3</f>
        <v/>
      </c>
      <c r="F25" s="280"/>
      <c r="G25" s="244"/>
      <c r="H25" s="280"/>
      <c r="I25" s="280"/>
      <c r="J25" s="503"/>
      <c r="L25" s="232" t="s">
        <v>2230</v>
      </c>
    </row>
    <row r="26" spans="1:13" ht="24.9" customHeight="1" thickBot="1">
      <c r="A26" s="191">
        <v>19</v>
      </c>
      <c r="B26" s="280"/>
      <c r="C26" s="280"/>
      <c r="D26" s="280"/>
      <c r="E26" s="191" t="str">
        <f>名簿!$H$3</f>
        <v/>
      </c>
      <c r="F26" s="280"/>
      <c r="G26" s="244"/>
      <c r="H26" s="280"/>
      <c r="I26" s="280"/>
      <c r="J26" s="503"/>
      <c r="L26" s="233" t="s">
        <v>2232</v>
      </c>
    </row>
    <row r="27" spans="1:13" ht="24.9" customHeight="1">
      <c r="A27" s="191">
        <v>20</v>
      </c>
      <c r="B27" s="280"/>
      <c r="C27" s="280"/>
      <c r="D27" s="280"/>
      <c r="E27" s="191" t="str">
        <f>名簿!$H$3</f>
        <v/>
      </c>
      <c r="F27" s="280"/>
      <c r="G27" s="244"/>
      <c r="H27" s="280"/>
      <c r="I27" s="280"/>
      <c r="J27" s="503"/>
    </row>
  </sheetData>
  <mergeCells count="4">
    <mergeCell ref="A1:J1"/>
    <mergeCell ref="C3:F3"/>
    <mergeCell ref="I3:J3"/>
    <mergeCell ref="I4:J4"/>
  </mergeCells>
  <phoneticPr fontId="2"/>
  <dataValidations count="4">
    <dataValidation type="list" allowBlank="1" showInputMessage="1" showErrorMessage="1" sqref="C8:C27" xr:uid="{00000000-0002-0000-0D00-000000000000}">
      <formula1>$N$8:$N$10</formula1>
    </dataValidation>
    <dataValidation type="list" allowBlank="1" showInputMessage="1" showErrorMessage="1" sqref="D8:D27" xr:uid="{00000000-0002-0000-0D00-000001000000}">
      <formula1>$O$8:$O$9</formula1>
    </dataValidation>
    <dataValidation type="list" errorStyle="information" allowBlank="1" showInputMessage="1" showErrorMessage="1" errorTitle="大会名" error="▼に載ってない大会名の時は『OK』を押して_x000a__x000a_▼に載っているときは『キャンセル』して_x000a_　　　　　　　　　　横の▼から選んでください。" sqref="H8:H27" xr:uid="{00000000-0002-0000-0D00-000002000000}">
      <formula1>$M$8:$M$18</formula1>
    </dataValidation>
    <dataValidation type="list" allowBlank="1" showInputMessage="1" showErrorMessage="1" sqref="I8:I27 F8:F27" xr:uid="{00000000-0002-0000-0D00-000003000000}">
      <formula1>$L$8:$L$26</formula1>
    </dataValidation>
  </dataValidations>
  <printOptions horizontalCentered="1"/>
  <pageMargins left="0.39370078740157483" right="0.39370078740157483" top="0.78740157480314965" bottom="0.39370078740157483"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dimension ref="A1:AI56"/>
  <sheetViews>
    <sheetView showGridLines="0" view="pageBreakPreview" zoomScale="55" zoomScaleNormal="55" zoomScaleSheetLayoutView="55" workbookViewId="0">
      <selection activeCell="B7" sqref="B7"/>
    </sheetView>
  </sheetViews>
  <sheetFormatPr defaultColWidth="8.88671875" defaultRowHeight="13.2"/>
  <cols>
    <col min="1" max="1" width="10.88671875" style="185" customWidth="1"/>
    <col min="2" max="2" width="9.109375" style="185" customWidth="1"/>
    <col min="3" max="3" width="7.109375" style="185" customWidth="1"/>
    <col min="4" max="4" width="18.109375" style="185" customWidth="1"/>
    <col min="5" max="5" width="12.88671875" style="185" customWidth="1"/>
    <col min="6" max="6" width="10.88671875" style="185" hidden="1" customWidth="1"/>
    <col min="7" max="7" width="4.44140625" style="185" customWidth="1"/>
    <col min="8" max="8" width="8.88671875" style="185" customWidth="1"/>
    <col min="9" max="9" width="8.88671875" style="185" hidden="1" customWidth="1"/>
    <col min="10" max="10" width="8.88671875" style="185" customWidth="1"/>
    <col min="11" max="11" width="2.88671875" style="185" customWidth="1"/>
    <col min="12" max="12" width="10.88671875" style="185" customWidth="1"/>
    <col min="13" max="13" width="9.109375" style="185" customWidth="1"/>
    <col min="14" max="14" width="7.109375" style="185" customWidth="1"/>
    <col min="15" max="15" width="18.109375" style="185" customWidth="1"/>
    <col min="16" max="16" width="12.88671875" style="185" customWidth="1"/>
    <col min="17" max="17" width="10.88671875" style="185" hidden="1" customWidth="1"/>
    <col min="18" max="18" width="4.44140625" style="185" customWidth="1"/>
    <col min="19" max="19" width="8.88671875" style="185" customWidth="1"/>
    <col min="20" max="20" width="8.88671875" style="185" hidden="1" customWidth="1"/>
    <col min="21" max="21" width="8.88671875" style="185"/>
    <col min="22" max="22" width="2.88671875" style="185" customWidth="1"/>
    <col min="23" max="23" width="16.33203125" style="185" customWidth="1"/>
    <col min="24" max="24" width="14.6640625" style="185" customWidth="1"/>
    <col min="25" max="33" width="11" style="185" customWidth="1"/>
    <col min="34" max="35" width="10.88671875" style="185" hidden="1" customWidth="1"/>
    <col min="36" max="16384" width="8.88671875" style="185"/>
  </cols>
  <sheetData>
    <row r="1" spans="1:31" ht="30" customHeight="1" thickBot="1">
      <c r="A1" s="197" t="str">
        <f>設定!$G$2</f>
        <v>令和4年度</v>
      </c>
      <c r="P1" s="569" t="s">
        <v>483</v>
      </c>
      <c r="Q1" s="570"/>
      <c r="R1" s="570"/>
      <c r="S1" s="571">
        <f>名簿!$M$2</f>
        <v>0</v>
      </c>
      <c r="T1" s="618"/>
      <c r="U1" s="572"/>
    </row>
    <row r="2" spans="1:31" ht="30" customHeight="1" thickBot="1">
      <c r="C2" s="619" t="str">
        <f>設定!$G$8</f>
        <v>県中体連長距離記録会（８月）</v>
      </c>
      <c r="D2" s="619"/>
      <c r="E2" s="619"/>
      <c r="F2" s="619"/>
      <c r="G2" s="619"/>
      <c r="H2" s="619"/>
      <c r="I2" s="619"/>
      <c r="J2" s="619"/>
      <c r="K2" s="619"/>
      <c r="L2" s="619"/>
      <c r="M2" s="619"/>
      <c r="N2" s="619"/>
      <c r="O2" s="619"/>
      <c r="P2" s="619"/>
      <c r="Q2" s="190"/>
      <c r="R2" s="574" t="s">
        <v>2126</v>
      </c>
      <c r="S2" s="574"/>
      <c r="T2" s="574"/>
      <c r="U2" s="574"/>
      <c r="V2" s="575"/>
    </row>
    <row r="3" spans="1:31" ht="14.4" customHeight="1" thickBot="1"/>
    <row r="4" spans="1:31" ht="30" customHeight="1" thickBot="1">
      <c r="A4" s="189" t="s">
        <v>369</v>
      </c>
      <c r="B4" s="576" t="str">
        <f>名簿!M5</f>
        <v/>
      </c>
      <c r="C4" s="576"/>
      <c r="D4" s="576"/>
      <c r="E4" s="576"/>
      <c r="F4" s="576"/>
      <c r="G4" s="576"/>
      <c r="H4" s="576"/>
      <c r="I4" s="571"/>
      <c r="J4" s="577"/>
    </row>
    <row r="5" spans="1:31" ht="24.9" customHeight="1" thickBot="1">
      <c r="A5" s="186" t="s">
        <v>486</v>
      </c>
      <c r="L5" s="186" t="s">
        <v>484</v>
      </c>
    </row>
    <row r="6" spans="1:31" ht="45" customHeight="1" thickBot="1">
      <c r="A6" s="198" t="s">
        <v>489</v>
      </c>
      <c r="B6" s="199" t="s">
        <v>855</v>
      </c>
      <c r="C6" s="382"/>
      <c r="D6" s="195" t="s">
        <v>863</v>
      </c>
      <c r="E6" s="195" t="s">
        <v>862</v>
      </c>
      <c r="F6" s="195" t="s">
        <v>1079</v>
      </c>
      <c r="G6" s="195" t="s">
        <v>354</v>
      </c>
      <c r="H6" s="195" t="s">
        <v>364</v>
      </c>
      <c r="I6" s="296" t="s">
        <v>2424</v>
      </c>
      <c r="J6" s="196" t="s">
        <v>1639</v>
      </c>
      <c r="L6" s="198" t="s">
        <v>489</v>
      </c>
      <c r="M6" s="199" t="s">
        <v>855</v>
      </c>
      <c r="N6" s="382"/>
      <c r="O6" s="195" t="s">
        <v>863</v>
      </c>
      <c r="P6" s="195" t="s">
        <v>862</v>
      </c>
      <c r="Q6" s="195" t="s">
        <v>1079</v>
      </c>
      <c r="R6" s="195" t="s">
        <v>354</v>
      </c>
      <c r="S6" s="195" t="s">
        <v>364</v>
      </c>
      <c r="T6" s="296" t="s">
        <v>2424</v>
      </c>
      <c r="U6" s="196" t="s">
        <v>1639</v>
      </c>
    </row>
    <row r="7" spans="1:31" ht="27.6" customHeight="1">
      <c r="A7" s="234" t="s">
        <v>2178</v>
      </c>
      <c r="B7" s="212"/>
      <c r="C7" s="383"/>
      <c r="D7" s="214" t="str">
        <f>IF(B7="","",VLOOKUP(B7,個人番号,名簿!$D$1,FALSE))</f>
        <v/>
      </c>
      <c r="E7" s="214" t="str">
        <f>IF(B7="","",VLOOKUP(B7,個人番号,名簿!$E$1,FALSE))</f>
        <v/>
      </c>
      <c r="F7" s="214" t="str">
        <f>IF(B7="","",VLOOKUP(B7,個人番号,名簿!$H$1,FALSE))</f>
        <v/>
      </c>
      <c r="G7" s="214" t="str">
        <f>IF(B7="","",VLOOKUP(B7,個人番号,名簿!$F$1,FALSE))</f>
        <v/>
      </c>
      <c r="H7" s="246"/>
      <c r="I7" s="427" t="str">
        <f>IF(B7="","",VLOOKUP(B7,個人番号,名簿!$J$1,FALSE))</f>
        <v/>
      </c>
      <c r="J7" s="215" t="str">
        <f>IF(B7="","",VLOOKUP(B7,個人番号,名簿!$I$1,FALSE))</f>
        <v/>
      </c>
      <c r="L7" s="234" t="s">
        <v>2177</v>
      </c>
      <c r="M7" s="212"/>
      <c r="N7" s="383"/>
      <c r="O7" s="214" t="str">
        <f>IF(M7="","",VLOOKUP(M7,個人番号,名簿!$D$1,FALSE))</f>
        <v/>
      </c>
      <c r="P7" s="214" t="str">
        <f>IF(M7="","",VLOOKUP(M7,個人番号,名簿!$E$1,FALSE))</f>
        <v/>
      </c>
      <c r="Q7" s="214" t="str">
        <f>IF(M7="","",VLOOKUP(M7,個人番号,名簿!$H$1,FALSE))</f>
        <v/>
      </c>
      <c r="R7" s="214" t="str">
        <f>IF(M7="","",VLOOKUP(M7,個人番号,名簿!$F$1,FALSE))</f>
        <v/>
      </c>
      <c r="S7" s="246"/>
      <c r="T7" s="427" t="str">
        <f>IF(M7="","",VLOOKUP(M7,個人番号,名簿!$J$1,FALSE))</f>
        <v/>
      </c>
      <c r="U7" s="215" t="str">
        <f>IF(M7="","",VLOOKUP(M7,個人番号,名簿!$I$1,FALSE))</f>
        <v/>
      </c>
    </row>
    <row r="8" spans="1:31" ht="27.6" customHeight="1">
      <c r="A8" s="232" t="s">
        <v>2177</v>
      </c>
      <c r="B8" s="205"/>
      <c r="C8" s="384"/>
      <c r="D8" s="191" t="str">
        <f>IF(B8="","",VLOOKUP(B8,個人番号,名簿!$D$1,FALSE))</f>
        <v/>
      </c>
      <c r="E8" s="191" t="str">
        <f>IF(B8="","",VLOOKUP(B8,個人番号,名簿!$E$1,FALSE))</f>
        <v/>
      </c>
      <c r="F8" s="187" t="str">
        <f>IF(B8="","",VLOOKUP(B8,個人番号,名簿!$H$1,FALSE))</f>
        <v/>
      </c>
      <c r="G8" s="191" t="str">
        <f>IF(B8="","",VLOOKUP(B8,個人番号,名簿!$F$1,FALSE))</f>
        <v/>
      </c>
      <c r="H8" s="244"/>
      <c r="I8" s="431" t="str">
        <f>IF(B8="","",VLOOKUP(B8,個人番号,名簿!$J$1,FALSE))</f>
        <v/>
      </c>
      <c r="J8" s="208" t="str">
        <f>IF(B8="","",VLOOKUP(B8,個人番号,名簿!$I$1,FALSE))</f>
        <v/>
      </c>
      <c r="L8" s="232" t="s">
        <v>2177</v>
      </c>
      <c r="M8" s="205"/>
      <c r="N8" s="384"/>
      <c r="O8" s="191" t="str">
        <f>IF(M8="","",VLOOKUP(M8,個人番号,名簿!$D$1,FALSE))</f>
        <v/>
      </c>
      <c r="P8" s="191" t="str">
        <f>IF(M8="","",VLOOKUP(M8,個人番号,名簿!$E$1,FALSE))</f>
        <v/>
      </c>
      <c r="Q8" s="187" t="str">
        <f>IF(M8="","",VLOOKUP(M8,個人番号,名簿!$H$1,FALSE))</f>
        <v/>
      </c>
      <c r="R8" s="191" t="str">
        <f>IF(M8="","",VLOOKUP(M8,個人番号,名簿!$F$1,FALSE))</f>
        <v/>
      </c>
      <c r="S8" s="244"/>
      <c r="T8" s="431" t="str">
        <f>IF(M8="","",VLOOKUP(M8,個人番号,名簿!$J$1,FALSE))</f>
        <v/>
      </c>
      <c r="U8" s="208" t="str">
        <f>IF(M8="","",VLOOKUP(M8,個人番号,名簿!$I$1,FALSE))</f>
        <v/>
      </c>
      <c r="W8" s="557" t="s">
        <v>2078</v>
      </c>
      <c r="X8" s="558"/>
      <c r="Y8" s="559"/>
    </row>
    <row r="9" spans="1:31" ht="27.6" customHeight="1">
      <c r="A9" s="232" t="s">
        <v>2177</v>
      </c>
      <c r="B9" s="205"/>
      <c r="C9" s="384"/>
      <c r="D9" s="191" t="str">
        <f>IF(B9="","",VLOOKUP(B9,個人番号,名簿!$D$1,FALSE))</f>
        <v/>
      </c>
      <c r="E9" s="191" t="str">
        <f>IF(B9="","",VLOOKUP(B9,個人番号,名簿!$E$1,FALSE))</f>
        <v/>
      </c>
      <c r="F9" s="187" t="str">
        <f>IF(B9="","",VLOOKUP(B9,個人番号,名簿!$H$1,FALSE))</f>
        <v/>
      </c>
      <c r="G9" s="191" t="str">
        <f>IF(B9="","",VLOOKUP(B9,個人番号,名簿!$F$1,FALSE))</f>
        <v/>
      </c>
      <c r="H9" s="244"/>
      <c r="I9" s="431" t="str">
        <f>IF(B9="","",VLOOKUP(B9,個人番号,名簿!$J$1,FALSE))</f>
        <v/>
      </c>
      <c r="J9" s="208" t="str">
        <f>IF(B9="","",VLOOKUP(B9,個人番号,名簿!$I$1,FALSE))</f>
        <v/>
      </c>
      <c r="L9" s="232" t="s">
        <v>2177</v>
      </c>
      <c r="M9" s="205"/>
      <c r="N9" s="384"/>
      <c r="O9" s="191" t="str">
        <f>IF(M9="","",VLOOKUP(M9,個人番号,名簿!$D$1,FALSE))</f>
        <v/>
      </c>
      <c r="P9" s="191" t="str">
        <f>IF(M9="","",VLOOKUP(M9,個人番号,名簿!$E$1,FALSE))</f>
        <v/>
      </c>
      <c r="Q9" s="187" t="str">
        <f>IF(M9="","",VLOOKUP(M9,個人番号,名簿!$H$1,FALSE))</f>
        <v/>
      </c>
      <c r="R9" s="191" t="str">
        <f>IF(M9="","",VLOOKUP(M9,個人番号,名簿!$F$1,FALSE))</f>
        <v/>
      </c>
      <c r="S9" s="244"/>
      <c r="T9" s="431" t="str">
        <f>IF(M9="","",VLOOKUP(M9,個人番号,名簿!$J$1,FALSE))</f>
        <v/>
      </c>
      <c r="U9" s="208" t="str">
        <f>IF(M9="","",VLOOKUP(M9,個人番号,名簿!$I$1,FALSE))</f>
        <v/>
      </c>
      <c r="W9" s="560"/>
      <c r="X9" s="561"/>
      <c r="Y9" s="562"/>
    </row>
    <row r="10" spans="1:31" ht="27.6" customHeight="1">
      <c r="A10" s="232" t="s">
        <v>2177</v>
      </c>
      <c r="B10" s="205"/>
      <c r="C10" s="384"/>
      <c r="D10" s="191" t="str">
        <f>IF(B10="","",VLOOKUP(B10,個人番号,名簿!$D$1,FALSE))</f>
        <v/>
      </c>
      <c r="E10" s="191" t="str">
        <f>IF(B10="","",VLOOKUP(B10,個人番号,名簿!$E$1,FALSE))</f>
        <v/>
      </c>
      <c r="F10" s="187" t="str">
        <f>IF(B10="","",VLOOKUP(B10,個人番号,名簿!$H$1,FALSE))</f>
        <v/>
      </c>
      <c r="G10" s="191" t="str">
        <f>IF(B10="","",VLOOKUP(B10,個人番号,名簿!$F$1,FALSE))</f>
        <v/>
      </c>
      <c r="H10" s="244"/>
      <c r="I10" s="431" t="str">
        <f>IF(B10="","",VLOOKUP(B10,個人番号,名簿!$J$1,FALSE))</f>
        <v/>
      </c>
      <c r="J10" s="208" t="str">
        <f>IF(B10="","",VLOOKUP(B10,個人番号,名簿!$I$1,FALSE))</f>
        <v/>
      </c>
      <c r="L10" s="232" t="s">
        <v>2177</v>
      </c>
      <c r="M10" s="205"/>
      <c r="N10" s="384"/>
      <c r="O10" s="191" t="str">
        <f>IF(M10="","",VLOOKUP(M10,個人番号,名簿!$D$1,FALSE))</f>
        <v/>
      </c>
      <c r="P10" s="191" t="str">
        <f>IF(M10="","",VLOOKUP(M10,個人番号,名簿!$E$1,FALSE))</f>
        <v/>
      </c>
      <c r="Q10" s="187" t="str">
        <f>IF(M10="","",VLOOKUP(M10,個人番号,名簿!$H$1,FALSE))</f>
        <v/>
      </c>
      <c r="R10" s="191" t="str">
        <f>IF(M10="","",VLOOKUP(M10,個人番号,名簿!$F$1,FALSE))</f>
        <v/>
      </c>
      <c r="S10" s="244"/>
      <c r="T10" s="431" t="str">
        <f>IF(M10="","",VLOOKUP(M10,個人番号,名簿!$J$1,FALSE))</f>
        <v/>
      </c>
      <c r="U10" s="208" t="str">
        <f>IF(M10="","",VLOOKUP(M10,個人番号,名簿!$I$1,FALSE))</f>
        <v/>
      </c>
    </row>
    <row r="11" spans="1:31" ht="27.6" customHeight="1">
      <c r="A11" s="232" t="s">
        <v>2177</v>
      </c>
      <c r="B11" s="205"/>
      <c r="C11" s="384"/>
      <c r="D11" s="191" t="str">
        <f>IF(B11="","",VLOOKUP(B11,個人番号,名簿!$D$1,FALSE))</f>
        <v/>
      </c>
      <c r="E11" s="191" t="str">
        <f>IF(B11="","",VLOOKUP(B11,個人番号,名簿!$E$1,FALSE))</f>
        <v/>
      </c>
      <c r="F11" s="187" t="str">
        <f>IF(B11="","",VLOOKUP(B11,個人番号,名簿!$H$1,FALSE))</f>
        <v/>
      </c>
      <c r="G11" s="191" t="str">
        <f>IF(B11="","",VLOOKUP(B11,個人番号,名簿!$F$1,FALSE))</f>
        <v/>
      </c>
      <c r="H11" s="244"/>
      <c r="I11" s="431" t="str">
        <f>IF(B11="","",VLOOKUP(B11,個人番号,名簿!$J$1,FALSE))</f>
        <v/>
      </c>
      <c r="J11" s="208" t="str">
        <f>IF(B11="","",VLOOKUP(B11,個人番号,名簿!$I$1,FALSE))</f>
        <v/>
      </c>
      <c r="L11" s="232" t="s">
        <v>2177</v>
      </c>
      <c r="M11" s="205"/>
      <c r="N11" s="384"/>
      <c r="O11" s="191" t="str">
        <f>IF(M11="","",VLOOKUP(M11,個人番号,名簿!$D$1,FALSE))</f>
        <v/>
      </c>
      <c r="P11" s="191" t="str">
        <f>IF(M11="","",VLOOKUP(M11,個人番号,名簿!$E$1,FALSE))</f>
        <v/>
      </c>
      <c r="Q11" s="187" t="str">
        <f>IF(M11="","",VLOOKUP(M11,個人番号,名簿!$H$1,FALSE))</f>
        <v/>
      </c>
      <c r="R11" s="191" t="str">
        <f>IF(M11="","",VLOOKUP(M11,個人番号,名簿!$F$1,FALSE))</f>
        <v/>
      </c>
      <c r="S11" s="244"/>
      <c r="T11" s="431" t="str">
        <f>IF(M11="","",VLOOKUP(M11,個人番号,名簿!$J$1,FALSE))</f>
        <v/>
      </c>
      <c r="U11" s="208" t="str">
        <f>IF(M11="","",VLOOKUP(M11,個人番号,名簿!$I$1,FALSE))</f>
        <v/>
      </c>
      <c r="W11" s="285"/>
    </row>
    <row r="12" spans="1:31" ht="27.6" customHeight="1">
      <c r="A12" s="232" t="s">
        <v>2177</v>
      </c>
      <c r="B12" s="205"/>
      <c r="C12" s="384"/>
      <c r="D12" s="191" t="str">
        <f>IF(B12="","",VLOOKUP(B12,個人番号,名簿!$D$1,FALSE))</f>
        <v/>
      </c>
      <c r="E12" s="191" t="str">
        <f>IF(B12="","",VLOOKUP(B12,個人番号,名簿!$E$1,FALSE))</f>
        <v/>
      </c>
      <c r="F12" s="187" t="str">
        <f>IF(B12="","",VLOOKUP(B12,個人番号,名簿!$H$1,FALSE))</f>
        <v/>
      </c>
      <c r="G12" s="191" t="str">
        <f>IF(B12="","",VLOOKUP(B12,個人番号,名簿!$F$1,FALSE))</f>
        <v/>
      </c>
      <c r="H12" s="244"/>
      <c r="I12" s="431" t="str">
        <f>IF(B12="","",VLOOKUP(B12,個人番号,名簿!$J$1,FALSE))</f>
        <v/>
      </c>
      <c r="J12" s="208" t="str">
        <f>IF(B12="","",VLOOKUP(B12,個人番号,名簿!$I$1,FALSE))</f>
        <v/>
      </c>
      <c r="L12" s="232" t="s">
        <v>2177</v>
      </c>
      <c r="M12" s="205"/>
      <c r="N12" s="384"/>
      <c r="O12" s="191" t="str">
        <f>IF(M12="","",VLOOKUP(M12,個人番号,名簿!$D$1,FALSE))</f>
        <v/>
      </c>
      <c r="P12" s="191" t="str">
        <f>IF(M12="","",VLOOKUP(M12,個人番号,名簿!$E$1,FALSE))</f>
        <v/>
      </c>
      <c r="Q12" s="187" t="str">
        <f>IF(M12="","",VLOOKUP(M12,個人番号,名簿!$H$1,FALSE))</f>
        <v/>
      </c>
      <c r="R12" s="191" t="str">
        <f>IF(M12="","",VLOOKUP(M12,個人番号,名簿!$F$1,FALSE))</f>
        <v/>
      </c>
      <c r="S12" s="244"/>
      <c r="T12" s="431" t="str">
        <f>IF(M12="","",VLOOKUP(M12,個人番号,名簿!$J$1,FALSE))</f>
        <v/>
      </c>
      <c r="U12" s="208" t="str">
        <f>IF(M12="","",VLOOKUP(M12,個人番号,名簿!$I$1,FALSE))</f>
        <v/>
      </c>
      <c r="W12" s="211"/>
      <c r="X12" s="211"/>
      <c r="Y12" s="211"/>
      <c r="Z12" s="211"/>
      <c r="AA12" s="211"/>
      <c r="AB12" s="211"/>
      <c r="AC12" s="211"/>
      <c r="AD12" s="211"/>
      <c r="AE12" s="211"/>
    </row>
    <row r="13" spans="1:31" ht="27.6" customHeight="1">
      <c r="A13" s="232" t="s">
        <v>2177</v>
      </c>
      <c r="B13" s="205"/>
      <c r="C13" s="384"/>
      <c r="D13" s="191" t="str">
        <f>IF(B13="","",VLOOKUP(B13,個人番号,名簿!$D$1,FALSE))</f>
        <v/>
      </c>
      <c r="E13" s="191" t="str">
        <f>IF(B13="","",VLOOKUP(B13,個人番号,名簿!$E$1,FALSE))</f>
        <v/>
      </c>
      <c r="F13" s="187" t="str">
        <f>IF(B13="","",VLOOKUP(B13,個人番号,名簿!$H$1,FALSE))</f>
        <v/>
      </c>
      <c r="G13" s="191" t="str">
        <f>IF(B13="","",VLOOKUP(B13,個人番号,名簿!$F$1,FALSE))</f>
        <v/>
      </c>
      <c r="H13" s="244"/>
      <c r="I13" s="431" t="str">
        <f>IF(B13="","",VLOOKUP(B13,個人番号,名簿!$J$1,FALSE))</f>
        <v/>
      </c>
      <c r="J13" s="208" t="str">
        <f>IF(B13="","",VLOOKUP(B13,個人番号,名簿!$I$1,FALSE))</f>
        <v/>
      </c>
      <c r="L13" s="232" t="s">
        <v>2177</v>
      </c>
      <c r="M13" s="205"/>
      <c r="N13" s="384"/>
      <c r="O13" s="191" t="str">
        <f>IF(M13="","",VLOOKUP(M13,個人番号,名簿!$D$1,FALSE))</f>
        <v/>
      </c>
      <c r="P13" s="191" t="str">
        <f>IF(M13="","",VLOOKUP(M13,個人番号,名簿!$E$1,FALSE))</f>
        <v/>
      </c>
      <c r="Q13" s="187" t="str">
        <f>IF(M13="","",VLOOKUP(M13,個人番号,名簿!$H$1,FALSE))</f>
        <v/>
      </c>
      <c r="R13" s="191" t="str">
        <f>IF(M13="","",VLOOKUP(M13,個人番号,名簿!$F$1,FALSE))</f>
        <v/>
      </c>
      <c r="S13" s="244"/>
      <c r="T13" s="431" t="str">
        <f>IF(M13="","",VLOOKUP(M13,個人番号,名簿!$J$1,FALSE))</f>
        <v/>
      </c>
      <c r="U13" s="208" t="str">
        <f>IF(M13="","",VLOOKUP(M13,個人番号,名簿!$I$1,FALSE))</f>
        <v/>
      </c>
      <c r="W13" s="211"/>
      <c r="X13" s="211"/>
      <c r="Y13" s="263"/>
      <c r="Z13" s="263"/>
      <c r="AA13" s="263"/>
      <c r="AB13" s="263"/>
      <c r="AC13" s="263"/>
      <c r="AD13" s="263"/>
      <c r="AE13" s="264"/>
    </row>
    <row r="14" spans="1:31" ht="27.6" customHeight="1">
      <c r="A14" s="232" t="s">
        <v>2177</v>
      </c>
      <c r="B14" s="205"/>
      <c r="C14" s="384"/>
      <c r="D14" s="191" t="str">
        <f>IF(B14="","",VLOOKUP(B14,個人番号,名簿!$D$1,FALSE))</f>
        <v/>
      </c>
      <c r="E14" s="191" t="str">
        <f>IF(B14="","",VLOOKUP(B14,個人番号,名簿!$E$1,FALSE))</f>
        <v/>
      </c>
      <c r="F14" s="187" t="str">
        <f>IF(B14="","",VLOOKUP(B14,個人番号,名簿!$H$1,FALSE))</f>
        <v/>
      </c>
      <c r="G14" s="191" t="str">
        <f>IF(B14="","",VLOOKUP(B14,個人番号,名簿!$F$1,FALSE))</f>
        <v/>
      </c>
      <c r="H14" s="244"/>
      <c r="I14" s="431" t="str">
        <f>IF(B14="","",VLOOKUP(B14,個人番号,名簿!$J$1,FALSE))</f>
        <v/>
      </c>
      <c r="J14" s="208" t="str">
        <f>IF(B14="","",VLOOKUP(B14,個人番号,名簿!$I$1,FALSE))</f>
        <v/>
      </c>
      <c r="L14" s="232" t="s">
        <v>2177</v>
      </c>
      <c r="M14" s="205"/>
      <c r="N14" s="384"/>
      <c r="O14" s="191" t="str">
        <f>IF(M14="","",VLOOKUP(M14,個人番号,名簿!$D$1,FALSE))</f>
        <v/>
      </c>
      <c r="P14" s="191" t="str">
        <f>IF(M14="","",VLOOKUP(M14,個人番号,名簿!$E$1,FALSE))</f>
        <v/>
      </c>
      <c r="Q14" s="187" t="str">
        <f>IF(M14="","",VLOOKUP(M14,個人番号,名簿!$H$1,FALSE))</f>
        <v/>
      </c>
      <c r="R14" s="191" t="str">
        <f>IF(M14="","",VLOOKUP(M14,個人番号,名簿!$F$1,FALSE))</f>
        <v/>
      </c>
      <c r="S14" s="244"/>
      <c r="T14" s="431" t="str">
        <f>IF(M14="","",VLOOKUP(M14,個人番号,名簿!$J$1,FALSE))</f>
        <v/>
      </c>
      <c r="U14" s="208" t="str">
        <f>IF(M14="","",VLOOKUP(M14,個人番号,名簿!$I$1,FALSE))</f>
        <v/>
      </c>
      <c r="W14" s="211"/>
      <c r="X14" s="211"/>
      <c r="Y14" s="263"/>
      <c r="Z14" s="263"/>
      <c r="AA14" s="263"/>
      <c r="AB14" s="263"/>
      <c r="AC14" s="263"/>
      <c r="AD14" s="263"/>
      <c r="AE14" s="264"/>
    </row>
    <row r="15" spans="1:31" ht="27.6" customHeight="1">
      <c r="A15" s="232" t="s">
        <v>2177</v>
      </c>
      <c r="B15" s="205"/>
      <c r="C15" s="384"/>
      <c r="D15" s="191" t="str">
        <f>IF(B15="","",VLOOKUP(B15,個人番号,名簿!$D$1,FALSE))</f>
        <v/>
      </c>
      <c r="E15" s="191" t="str">
        <f>IF(B15="","",VLOOKUP(B15,個人番号,名簿!$E$1,FALSE))</f>
        <v/>
      </c>
      <c r="F15" s="187" t="str">
        <f>IF(B15="","",VLOOKUP(B15,個人番号,名簿!$H$1,FALSE))</f>
        <v/>
      </c>
      <c r="G15" s="191" t="str">
        <f>IF(B15="","",VLOOKUP(B15,個人番号,名簿!$F$1,FALSE))</f>
        <v/>
      </c>
      <c r="H15" s="244"/>
      <c r="I15" s="431" t="str">
        <f>IF(B15="","",VLOOKUP(B15,個人番号,名簿!$J$1,FALSE))</f>
        <v/>
      </c>
      <c r="J15" s="208" t="str">
        <f>IF(B15="","",VLOOKUP(B15,個人番号,名簿!$I$1,FALSE))</f>
        <v/>
      </c>
      <c r="L15" s="232" t="s">
        <v>2177</v>
      </c>
      <c r="M15" s="205"/>
      <c r="N15" s="384"/>
      <c r="O15" s="191" t="str">
        <f>IF(M15="","",VLOOKUP(M15,個人番号,名簿!$D$1,FALSE))</f>
        <v/>
      </c>
      <c r="P15" s="191" t="str">
        <f>IF(M15="","",VLOOKUP(M15,個人番号,名簿!$E$1,FALSE))</f>
        <v/>
      </c>
      <c r="Q15" s="187" t="str">
        <f>IF(M15="","",VLOOKUP(M15,個人番号,名簿!$H$1,FALSE))</f>
        <v/>
      </c>
      <c r="R15" s="191" t="str">
        <f>IF(M15="","",VLOOKUP(M15,個人番号,名簿!$F$1,FALSE))</f>
        <v/>
      </c>
      <c r="S15" s="244"/>
      <c r="T15" s="431" t="str">
        <f>IF(M15="","",VLOOKUP(M15,個人番号,名簿!$J$1,FALSE))</f>
        <v/>
      </c>
      <c r="U15" s="208" t="str">
        <f>IF(M15="","",VLOOKUP(M15,個人番号,名簿!$I$1,FALSE))</f>
        <v/>
      </c>
      <c r="W15" s="211"/>
      <c r="X15" s="211"/>
      <c r="Y15" s="263"/>
      <c r="Z15" s="263"/>
      <c r="AA15" s="263"/>
      <c r="AB15" s="263"/>
      <c r="AC15" s="263"/>
      <c r="AD15" s="263"/>
      <c r="AE15" s="264"/>
    </row>
    <row r="16" spans="1:31" ht="27.6" customHeight="1">
      <c r="A16" s="232" t="s">
        <v>2177</v>
      </c>
      <c r="B16" s="205"/>
      <c r="C16" s="384"/>
      <c r="D16" s="191" t="str">
        <f>IF(B16="","",VLOOKUP(B16,個人番号,名簿!$D$1,FALSE))</f>
        <v/>
      </c>
      <c r="E16" s="191" t="str">
        <f>IF(B16="","",VLOOKUP(B16,個人番号,名簿!$E$1,FALSE))</f>
        <v/>
      </c>
      <c r="F16" s="187" t="str">
        <f>IF(B16="","",VLOOKUP(B16,個人番号,名簿!$H$1,FALSE))</f>
        <v/>
      </c>
      <c r="G16" s="191" t="str">
        <f>IF(B16="","",VLOOKUP(B16,個人番号,名簿!$F$1,FALSE))</f>
        <v/>
      </c>
      <c r="H16" s="244"/>
      <c r="I16" s="431" t="str">
        <f>IF(B16="","",VLOOKUP(B16,個人番号,名簿!$J$1,FALSE))</f>
        <v/>
      </c>
      <c r="J16" s="208" t="str">
        <f>IF(B16="","",VLOOKUP(B16,個人番号,名簿!$I$1,FALSE))</f>
        <v/>
      </c>
      <c r="L16" s="232" t="s">
        <v>2177</v>
      </c>
      <c r="M16" s="205"/>
      <c r="N16" s="384"/>
      <c r="O16" s="191" t="str">
        <f>IF(M16="","",VLOOKUP(M16,個人番号,名簿!$D$1,FALSE))</f>
        <v/>
      </c>
      <c r="P16" s="191" t="str">
        <f>IF(M16="","",VLOOKUP(M16,個人番号,名簿!$E$1,FALSE))</f>
        <v/>
      </c>
      <c r="Q16" s="187" t="str">
        <f>IF(M16="","",VLOOKUP(M16,個人番号,名簿!$H$1,FALSE))</f>
        <v/>
      </c>
      <c r="R16" s="191" t="str">
        <f>IF(M16="","",VLOOKUP(M16,個人番号,名簿!$F$1,FALSE))</f>
        <v/>
      </c>
      <c r="S16" s="244"/>
      <c r="T16" s="431" t="str">
        <f>IF(M16="","",VLOOKUP(M16,個人番号,名簿!$J$1,FALSE))</f>
        <v/>
      </c>
      <c r="U16" s="208" t="str">
        <f>IF(M16="","",VLOOKUP(M16,個人番号,名簿!$I$1,FALSE))</f>
        <v/>
      </c>
      <c r="W16" s="211"/>
      <c r="X16" s="211"/>
      <c r="Y16" s="263"/>
      <c r="Z16" s="263"/>
      <c r="AA16" s="263"/>
      <c r="AB16" s="263"/>
      <c r="AC16" s="263"/>
      <c r="AD16" s="263"/>
      <c r="AE16" s="264"/>
    </row>
    <row r="17" spans="1:35" ht="27.6" customHeight="1">
      <c r="A17" s="232" t="s">
        <v>2177</v>
      </c>
      <c r="B17" s="205"/>
      <c r="C17" s="384"/>
      <c r="D17" s="191" t="str">
        <f>IF(B17="","",VLOOKUP(B17,個人番号,名簿!$D$1,FALSE))</f>
        <v/>
      </c>
      <c r="E17" s="191" t="str">
        <f>IF(B17="","",VLOOKUP(B17,個人番号,名簿!$E$1,FALSE))</f>
        <v/>
      </c>
      <c r="F17" s="187" t="str">
        <f>IF(B17="","",VLOOKUP(B17,個人番号,名簿!$H$1,FALSE))</f>
        <v/>
      </c>
      <c r="G17" s="191" t="str">
        <f>IF(B17="","",VLOOKUP(B17,個人番号,名簿!$F$1,FALSE))</f>
        <v/>
      </c>
      <c r="H17" s="244"/>
      <c r="I17" s="431" t="str">
        <f>IF(B17="","",VLOOKUP(B17,個人番号,名簿!$J$1,FALSE))</f>
        <v/>
      </c>
      <c r="J17" s="208" t="str">
        <f>IF(B17="","",VLOOKUP(B17,個人番号,名簿!$I$1,FALSE))</f>
        <v/>
      </c>
      <c r="L17" s="232" t="s">
        <v>2177</v>
      </c>
      <c r="M17" s="205"/>
      <c r="N17" s="384"/>
      <c r="O17" s="191" t="str">
        <f>IF(M17="","",VLOOKUP(M17,個人番号,名簿!$D$1,FALSE))</f>
        <v/>
      </c>
      <c r="P17" s="191" t="str">
        <f>IF(M17="","",VLOOKUP(M17,個人番号,名簿!$E$1,FALSE))</f>
        <v/>
      </c>
      <c r="Q17" s="187" t="str">
        <f>IF(M17="","",VLOOKUP(M17,個人番号,名簿!$H$1,FALSE))</f>
        <v/>
      </c>
      <c r="R17" s="191" t="str">
        <f>IF(M17="","",VLOOKUP(M17,個人番号,名簿!$F$1,FALSE))</f>
        <v/>
      </c>
      <c r="S17" s="244"/>
      <c r="T17" s="431" t="str">
        <f>IF(M17="","",VLOOKUP(M17,個人番号,名簿!$J$1,FALSE))</f>
        <v/>
      </c>
      <c r="U17" s="208" t="str">
        <f>IF(M17="","",VLOOKUP(M17,個人番号,名簿!$I$1,FALSE))</f>
        <v/>
      </c>
    </row>
    <row r="18" spans="1:35" ht="27.6" customHeight="1">
      <c r="A18" s="232" t="s">
        <v>2177</v>
      </c>
      <c r="B18" s="205"/>
      <c r="C18" s="384"/>
      <c r="D18" s="191" t="str">
        <f>IF(B18="","",VLOOKUP(B18,個人番号,名簿!$D$1,FALSE))</f>
        <v/>
      </c>
      <c r="E18" s="191" t="str">
        <f>IF(B18="","",VLOOKUP(B18,個人番号,名簿!$E$1,FALSE))</f>
        <v/>
      </c>
      <c r="F18" s="187" t="str">
        <f>IF(B18="","",VLOOKUP(B18,個人番号,名簿!$H$1,FALSE))</f>
        <v/>
      </c>
      <c r="G18" s="191" t="str">
        <f>IF(B18="","",VLOOKUP(B18,個人番号,名簿!$F$1,FALSE))</f>
        <v/>
      </c>
      <c r="H18" s="244"/>
      <c r="I18" s="431" t="str">
        <f>IF(B18="","",VLOOKUP(B18,個人番号,名簿!$J$1,FALSE))</f>
        <v/>
      </c>
      <c r="J18" s="208" t="str">
        <f>IF(B18="","",VLOOKUP(B18,個人番号,名簿!$I$1,FALSE))</f>
        <v/>
      </c>
      <c r="L18" s="232" t="s">
        <v>2177</v>
      </c>
      <c r="M18" s="205"/>
      <c r="N18" s="384"/>
      <c r="O18" s="191" t="str">
        <f>IF(M18="","",VLOOKUP(M18,個人番号,名簿!$D$1,FALSE))</f>
        <v/>
      </c>
      <c r="P18" s="191" t="str">
        <f>IF(M18="","",VLOOKUP(M18,個人番号,名簿!$E$1,FALSE))</f>
        <v/>
      </c>
      <c r="Q18" s="187" t="str">
        <f>IF(M18="","",VLOOKUP(M18,個人番号,名簿!$H$1,FALSE))</f>
        <v/>
      </c>
      <c r="R18" s="191" t="str">
        <f>IF(M18="","",VLOOKUP(M18,個人番号,名簿!$F$1,FALSE))</f>
        <v/>
      </c>
      <c r="S18" s="244"/>
      <c r="T18" s="431" t="str">
        <f>IF(M18="","",VLOOKUP(M18,個人番号,名簿!$J$1,FALSE))</f>
        <v/>
      </c>
      <c r="U18" s="208" t="str">
        <f>IF(M18="","",VLOOKUP(M18,個人番号,名簿!$I$1,FALSE))</f>
        <v/>
      </c>
      <c r="W18" s="285" t="s">
        <v>2</v>
      </c>
    </row>
    <row r="19" spans="1:35" ht="27.6" customHeight="1" thickBot="1">
      <c r="A19" s="232" t="s">
        <v>2177</v>
      </c>
      <c r="B19" s="205"/>
      <c r="C19" s="384"/>
      <c r="D19" s="191" t="str">
        <f>IF(B19="","",VLOOKUP(B19,個人番号,名簿!$D$1,FALSE))</f>
        <v/>
      </c>
      <c r="E19" s="191" t="str">
        <f>IF(B19="","",VLOOKUP(B19,個人番号,名簿!$E$1,FALSE))</f>
        <v/>
      </c>
      <c r="F19" s="187" t="str">
        <f>IF(B19="","",VLOOKUP(B19,個人番号,名簿!$H$1,FALSE))</f>
        <v/>
      </c>
      <c r="G19" s="191" t="str">
        <f>IF(B19="","",VLOOKUP(B19,個人番号,名簿!$F$1,FALSE))</f>
        <v/>
      </c>
      <c r="H19" s="244"/>
      <c r="I19" s="431" t="str">
        <f>IF(B19="","",VLOOKUP(B19,個人番号,名簿!$J$1,FALSE))</f>
        <v/>
      </c>
      <c r="J19" s="208" t="str">
        <f>IF(B19="","",VLOOKUP(B19,個人番号,名簿!$I$1,FALSE))</f>
        <v/>
      </c>
      <c r="L19" s="232" t="s">
        <v>2177</v>
      </c>
      <c r="M19" s="205"/>
      <c r="N19" s="384"/>
      <c r="O19" s="191" t="str">
        <f>IF(M19="","",VLOOKUP(M19,個人番号,名簿!$D$1,FALSE))</f>
        <v/>
      </c>
      <c r="P19" s="191" t="str">
        <f>IF(M19="","",VLOOKUP(M19,個人番号,名簿!$E$1,FALSE))</f>
        <v/>
      </c>
      <c r="Q19" s="187" t="str">
        <f>IF(M19="","",VLOOKUP(M19,個人番号,名簿!$H$1,FALSE))</f>
        <v/>
      </c>
      <c r="R19" s="191" t="str">
        <f>IF(M19="","",VLOOKUP(M19,個人番号,名簿!$F$1,FALSE))</f>
        <v/>
      </c>
      <c r="S19" s="244"/>
      <c r="T19" s="431" t="str">
        <f>IF(M19="","",VLOOKUP(M19,個人番号,名簿!$J$1,FALSE))</f>
        <v/>
      </c>
      <c r="U19" s="208" t="str">
        <f>IF(M19="","",VLOOKUP(M19,個人番号,名簿!$I$1,FALSE))</f>
        <v/>
      </c>
      <c r="W19" s="210" t="s">
        <v>483</v>
      </c>
      <c r="X19" s="210" t="s">
        <v>1079</v>
      </c>
      <c r="Y19" s="235" t="s">
        <v>1545</v>
      </c>
      <c r="Z19" s="235" t="s">
        <v>1546</v>
      </c>
      <c r="AA19" s="235" t="s">
        <v>1547</v>
      </c>
      <c r="AB19" s="235" t="s">
        <v>1548</v>
      </c>
      <c r="AC19" s="235" t="s">
        <v>1549</v>
      </c>
      <c r="AD19" s="235" t="s">
        <v>1550</v>
      </c>
      <c r="AE19" s="235" t="s">
        <v>1551</v>
      </c>
      <c r="AF19" s="235" t="s">
        <v>1552</v>
      </c>
      <c r="AG19" s="210" t="s">
        <v>1542</v>
      </c>
      <c r="AH19" s="235" t="s">
        <v>2406</v>
      </c>
      <c r="AI19" s="210" t="s">
        <v>2407</v>
      </c>
    </row>
    <row r="20" spans="1:35" ht="27.6" customHeight="1" thickBot="1">
      <c r="A20" s="232" t="s">
        <v>2177</v>
      </c>
      <c r="B20" s="205"/>
      <c r="C20" s="384"/>
      <c r="D20" s="191" t="str">
        <f>IF(B20="","",VLOOKUP(B20,個人番号,名簿!$D$1,FALSE))</f>
        <v/>
      </c>
      <c r="E20" s="191" t="str">
        <f>IF(B20="","",VLOOKUP(B20,個人番号,名簿!$E$1,FALSE))</f>
        <v/>
      </c>
      <c r="F20" s="187" t="str">
        <f>IF(B20="","",VLOOKUP(B20,個人番号,名簿!$H$1,FALSE))</f>
        <v/>
      </c>
      <c r="G20" s="191" t="str">
        <f>IF(B20="","",VLOOKUP(B20,個人番号,名簿!$F$1,FALSE))</f>
        <v/>
      </c>
      <c r="H20" s="244"/>
      <c r="I20" s="431" t="str">
        <f>IF(B20="","",VLOOKUP(B20,個人番号,名簿!$J$1,FALSE))</f>
        <v/>
      </c>
      <c r="J20" s="208" t="str">
        <f>IF(B20="","",VLOOKUP(B20,個人番号,名簿!$I$1,FALSE))</f>
        <v/>
      </c>
      <c r="L20" s="232" t="s">
        <v>2177</v>
      </c>
      <c r="M20" s="205"/>
      <c r="N20" s="384"/>
      <c r="O20" s="191" t="str">
        <f>IF(M20="","",VLOOKUP(M20,個人番号,名簿!$D$1,FALSE))</f>
        <v/>
      </c>
      <c r="P20" s="191" t="str">
        <f>IF(M20="","",VLOOKUP(M20,個人番号,名簿!$E$1,FALSE))</f>
        <v/>
      </c>
      <c r="Q20" s="187" t="str">
        <f>IF(M20="","",VLOOKUP(M20,個人番号,名簿!$H$1,FALSE))</f>
        <v/>
      </c>
      <c r="R20" s="191" t="str">
        <f>IF(M20="","",VLOOKUP(M20,個人番号,名簿!$F$1,FALSE))</f>
        <v/>
      </c>
      <c r="S20" s="244"/>
      <c r="T20" s="431" t="str">
        <f>IF(M20="","",VLOOKUP(M20,個人番号,名簿!$J$1,FALSE))</f>
        <v/>
      </c>
      <c r="U20" s="208" t="str">
        <f>IF(M20="","",VLOOKUP(M20,個人番号,名簿!$I$1,FALSE))</f>
        <v/>
      </c>
      <c r="W20" s="225">
        <f>$S$1</f>
        <v>0</v>
      </c>
      <c r="X20" s="226" t="str">
        <f>$B$4</f>
        <v/>
      </c>
      <c r="Y20" s="236">
        <f>$B$49</f>
        <v>0</v>
      </c>
      <c r="Z20" s="236">
        <f>$B$50</f>
        <v>0</v>
      </c>
      <c r="AA20" s="236">
        <f>$B$51</f>
        <v>0</v>
      </c>
      <c r="AB20" s="226">
        <f>$C$49</f>
        <v>0</v>
      </c>
      <c r="AC20" s="226">
        <f>$C$50</f>
        <v>0</v>
      </c>
      <c r="AD20" s="226">
        <f>$C$51</f>
        <v>0</v>
      </c>
      <c r="AE20" s="226">
        <f>$C$52</f>
        <v>0</v>
      </c>
      <c r="AF20" s="290"/>
      <c r="AG20" s="227">
        <f>$C$53</f>
        <v>0</v>
      </c>
      <c r="AH20" s="225">
        <f>$E$55</f>
        <v>0</v>
      </c>
      <c r="AI20" s="227">
        <f>$E$56</f>
        <v>0</v>
      </c>
    </row>
    <row r="21" spans="1:35" ht="27.6" customHeight="1">
      <c r="A21" s="232" t="s">
        <v>2177</v>
      </c>
      <c r="B21" s="205"/>
      <c r="C21" s="384"/>
      <c r="D21" s="191" t="str">
        <f>IF(B21="","",VLOOKUP(B21,個人番号,名簿!$D$1,FALSE))</f>
        <v/>
      </c>
      <c r="E21" s="191" t="str">
        <f>IF(B21="","",VLOOKUP(B21,個人番号,名簿!$E$1,FALSE))</f>
        <v/>
      </c>
      <c r="F21" s="187" t="str">
        <f>IF(B21="","",VLOOKUP(B21,個人番号,名簿!$H$1,FALSE))</f>
        <v/>
      </c>
      <c r="G21" s="191" t="str">
        <f>IF(B21="","",VLOOKUP(B21,個人番号,名簿!$F$1,FALSE))</f>
        <v/>
      </c>
      <c r="H21" s="244"/>
      <c r="I21" s="431" t="str">
        <f>IF(B21="","",VLOOKUP(B21,個人番号,名簿!$J$1,FALSE))</f>
        <v/>
      </c>
      <c r="J21" s="208" t="str">
        <f>IF(B21="","",VLOOKUP(B21,個人番号,名簿!$I$1,FALSE))</f>
        <v/>
      </c>
      <c r="L21" s="232" t="s">
        <v>2177</v>
      </c>
      <c r="M21" s="205"/>
      <c r="N21" s="384"/>
      <c r="O21" s="191" t="str">
        <f>IF(M21="","",VLOOKUP(M21,個人番号,名簿!$D$1,FALSE))</f>
        <v/>
      </c>
      <c r="P21" s="191" t="str">
        <f>IF(M21="","",VLOOKUP(M21,個人番号,名簿!$E$1,FALSE))</f>
        <v/>
      </c>
      <c r="Q21" s="187" t="str">
        <f>IF(M21="","",VLOOKUP(M21,個人番号,名簿!$H$1,FALSE))</f>
        <v/>
      </c>
      <c r="R21" s="191" t="str">
        <f>IF(M21="","",VLOOKUP(M21,個人番号,名簿!$F$1,FALSE))</f>
        <v/>
      </c>
      <c r="S21" s="244"/>
      <c r="T21" s="431" t="str">
        <f>IF(M21="","",VLOOKUP(M21,個人番号,名簿!$J$1,FALSE))</f>
        <v/>
      </c>
      <c r="U21" s="208" t="str">
        <f>IF(M21="","",VLOOKUP(M21,個人番号,名簿!$I$1,FALSE))</f>
        <v/>
      </c>
    </row>
    <row r="22" spans="1:35" ht="27.6" customHeight="1">
      <c r="A22" s="232" t="s">
        <v>2177</v>
      </c>
      <c r="B22" s="205"/>
      <c r="C22" s="384"/>
      <c r="D22" s="191" t="str">
        <f>IF(B22="","",VLOOKUP(B22,個人番号,名簿!$D$1,FALSE))</f>
        <v/>
      </c>
      <c r="E22" s="191" t="str">
        <f>IF(B22="","",VLOOKUP(B22,個人番号,名簿!$E$1,FALSE))</f>
        <v/>
      </c>
      <c r="F22" s="187" t="str">
        <f>IF(B22="","",VLOOKUP(B22,個人番号,名簿!$H$1,FALSE))</f>
        <v/>
      </c>
      <c r="G22" s="191" t="str">
        <f>IF(B22="","",VLOOKUP(B22,個人番号,名簿!$F$1,FALSE))</f>
        <v/>
      </c>
      <c r="H22" s="244"/>
      <c r="I22" s="431" t="str">
        <f>IF(B22="","",VLOOKUP(B22,個人番号,名簿!$J$1,FALSE))</f>
        <v/>
      </c>
      <c r="J22" s="208" t="str">
        <f>IF(B22="","",VLOOKUP(B22,個人番号,名簿!$I$1,FALSE))</f>
        <v/>
      </c>
      <c r="L22" s="232" t="s">
        <v>2177</v>
      </c>
      <c r="M22" s="205"/>
      <c r="N22" s="384"/>
      <c r="O22" s="191" t="str">
        <f>IF(M22="","",VLOOKUP(M22,個人番号,名簿!$D$1,FALSE))</f>
        <v/>
      </c>
      <c r="P22" s="191" t="str">
        <f>IF(M22="","",VLOOKUP(M22,個人番号,名簿!$E$1,FALSE))</f>
        <v/>
      </c>
      <c r="Q22" s="187" t="str">
        <f>IF(M22="","",VLOOKUP(M22,個人番号,名簿!$H$1,FALSE))</f>
        <v/>
      </c>
      <c r="R22" s="191" t="str">
        <f>IF(M22="","",VLOOKUP(M22,個人番号,名簿!$F$1,FALSE))</f>
        <v/>
      </c>
      <c r="S22" s="244"/>
      <c r="T22" s="431" t="str">
        <f>IF(M22="","",VLOOKUP(M22,個人番号,名簿!$J$1,FALSE))</f>
        <v/>
      </c>
      <c r="U22" s="208" t="str">
        <f>IF(M22="","",VLOOKUP(M22,個人番号,名簿!$I$1,FALSE))</f>
        <v/>
      </c>
    </row>
    <row r="23" spans="1:35" ht="27.6" customHeight="1">
      <c r="A23" s="232" t="s">
        <v>2177</v>
      </c>
      <c r="B23" s="205"/>
      <c r="C23" s="384"/>
      <c r="D23" s="191" t="str">
        <f>IF(B23="","",VLOOKUP(B23,個人番号,名簿!$D$1,FALSE))</f>
        <v/>
      </c>
      <c r="E23" s="191" t="str">
        <f>IF(B23="","",VLOOKUP(B23,個人番号,名簿!$E$1,FALSE))</f>
        <v/>
      </c>
      <c r="F23" s="187" t="str">
        <f>IF(B23="","",VLOOKUP(B23,個人番号,名簿!$H$1,FALSE))</f>
        <v/>
      </c>
      <c r="G23" s="191" t="str">
        <f>IF(B23="","",VLOOKUP(B23,個人番号,名簿!$F$1,FALSE))</f>
        <v/>
      </c>
      <c r="H23" s="244"/>
      <c r="I23" s="431" t="str">
        <f>IF(B23="","",VLOOKUP(B23,個人番号,名簿!$J$1,FALSE))</f>
        <v/>
      </c>
      <c r="J23" s="208" t="str">
        <f>IF(B23="","",VLOOKUP(B23,個人番号,名簿!$I$1,FALSE))</f>
        <v/>
      </c>
      <c r="L23" s="232" t="s">
        <v>2177</v>
      </c>
      <c r="M23" s="205"/>
      <c r="N23" s="384"/>
      <c r="O23" s="191" t="str">
        <f>IF(M23="","",VLOOKUP(M23,個人番号,名簿!$D$1,FALSE))</f>
        <v/>
      </c>
      <c r="P23" s="191" t="str">
        <f>IF(M23="","",VLOOKUP(M23,個人番号,名簿!$E$1,FALSE))</f>
        <v/>
      </c>
      <c r="Q23" s="187" t="str">
        <f>IF(M23="","",VLOOKUP(M23,個人番号,名簿!$H$1,FALSE))</f>
        <v/>
      </c>
      <c r="R23" s="191" t="str">
        <f>IF(M23="","",VLOOKUP(M23,個人番号,名簿!$F$1,FALSE))</f>
        <v/>
      </c>
      <c r="S23" s="244"/>
      <c r="T23" s="431" t="str">
        <f>IF(M23="","",VLOOKUP(M23,個人番号,名簿!$J$1,FALSE))</f>
        <v/>
      </c>
      <c r="U23" s="208" t="str">
        <f>IF(M23="","",VLOOKUP(M23,個人番号,名簿!$I$1,FALSE))</f>
        <v/>
      </c>
    </row>
    <row r="24" spans="1:35" ht="27.6" customHeight="1">
      <c r="A24" s="232" t="s">
        <v>2177</v>
      </c>
      <c r="B24" s="205"/>
      <c r="C24" s="384"/>
      <c r="D24" s="191" t="str">
        <f>IF(B24="","",VLOOKUP(B24,個人番号,名簿!$D$1,FALSE))</f>
        <v/>
      </c>
      <c r="E24" s="191" t="str">
        <f>IF(B24="","",VLOOKUP(B24,個人番号,名簿!$E$1,FALSE))</f>
        <v/>
      </c>
      <c r="F24" s="187" t="str">
        <f>IF(B24="","",VLOOKUP(B24,個人番号,名簿!$H$1,FALSE))</f>
        <v/>
      </c>
      <c r="G24" s="191" t="str">
        <f>IF(B24="","",VLOOKUP(B24,個人番号,名簿!$F$1,FALSE))</f>
        <v/>
      </c>
      <c r="H24" s="244"/>
      <c r="I24" s="431" t="str">
        <f>IF(B24="","",VLOOKUP(B24,個人番号,名簿!$J$1,FALSE))</f>
        <v/>
      </c>
      <c r="J24" s="208" t="str">
        <f>IF(B24="","",VLOOKUP(B24,個人番号,名簿!$I$1,FALSE))</f>
        <v/>
      </c>
      <c r="L24" s="232" t="s">
        <v>2177</v>
      </c>
      <c r="M24" s="205"/>
      <c r="N24" s="384"/>
      <c r="O24" s="191" t="str">
        <f>IF(M24="","",VLOOKUP(M24,個人番号,名簿!$D$1,FALSE))</f>
        <v/>
      </c>
      <c r="P24" s="191" t="str">
        <f>IF(M24="","",VLOOKUP(M24,個人番号,名簿!$E$1,FALSE))</f>
        <v/>
      </c>
      <c r="Q24" s="187" t="str">
        <f>IF(M24="","",VLOOKUP(M24,個人番号,名簿!$H$1,FALSE))</f>
        <v/>
      </c>
      <c r="R24" s="191" t="str">
        <f>IF(M24="","",VLOOKUP(M24,個人番号,名簿!$F$1,FALSE))</f>
        <v/>
      </c>
      <c r="S24" s="244"/>
      <c r="T24" s="431" t="str">
        <f>IF(M24="","",VLOOKUP(M24,個人番号,名簿!$J$1,FALSE))</f>
        <v/>
      </c>
      <c r="U24" s="208" t="str">
        <f>IF(M24="","",VLOOKUP(M24,個人番号,名簿!$I$1,FALSE))</f>
        <v/>
      </c>
    </row>
    <row r="25" spans="1:35" ht="27.6" customHeight="1">
      <c r="A25" s="232" t="s">
        <v>2177</v>
      </c>
      <c r="B25" s="205"/>
      <c r="C25" s="384"/>
      <c r="D25" s="191" t="str">
        <f>IF(B25="","",VLOOKUP(B25,個人番号,名簿!$D$1,FALSE))</f>
        <v/>
      </c>
      <c r="E25" s="191" t="str">
        <f>IF(B25="","",VLOOKUP(B25,個人番号,名簿!$E$1,FALSE))</f>
        <v/>
      </c>
      <c r="F25" s="187" t="str">
        <f>IF(B25="","",VLOOKUP(B25,個人番号,名簿!$H$1,FALSE))</f>
        <v/>
      </c>
      <c r="G25" s="191" t="str">
        <f>IF(B25="","",VLOOKUP(B25,個人番号,名簿!$F$1,FALSE))</f>
        <v/>
      </c>
      <c r="H25" s="244"/>
      <c r="I25" s="431" t="str">
        <f>IF(B25="","",VLOOKUP(B25,個人番号,名簿!$J$1,FALSE))</f>
        <v/>
      </c>
      <c r="J25" s="208" t="str">
        <f>IF(B25="","",VLOOKUP(B25,個人番号,名簿!$I$1,FALSE))</f>
        <v/>
      </c>
      <c r="L25" s="232" t="s">
        <v>2177</v>
      </c>
      <c r="M25" s="205"/>
      <c r="N25" s="384"/>
      <c r="O25" s="191" t="str">
        <f>IF(M25="","",VLOOKUP(M25,個人番号,名簿!$D$1,FALSE))</f>
        <v/>
      </c>
      <c r="P25" s="191" t="str">
        <f>IF(M25="","",VLOOKUP(M25,個人番号,名簿!$E$1,FALSE))</f>
        <v/>
      </c>
      <c r="Q25" s="187" t="str">
        <f>IF(M25="","",VLOOKUP(M25,個人番号,名簿!$H$1,FALSE))</f>
        <v/>
      </c>
      <c r="R25" s="191" t="str">
        <f>IF(M25="","",VLOOKUP(M25,個人番号,名簿!$F$1,FALSE))</f>
        <v/>
      </c>
      <c r="S25" s="244"/>
      <c r="T25" s="431" t="str">
        <f>IF(M25="","",VLOOKUP(M25,個人番号,名簿!$J$1,FALSE))</f>
        <v/>
      </c>
      <c r="U25" s="208" t="str">
        <f>IF(M25="","",VLOOKUP(M25,個人番号,名簿!$I$1,FALSE))</f>
        <v/>
      </c>
    </row>
    <row r="26" spans="1:35" ht="27.6" customHeight="1">
      <c r="A26" s="232" t="s">
        <v>2177</v>
      </c>
      <c r="B26" s="205"/>
      <c r="C26" s="384"/>
      <c r="D26" s="191" t="str">
        <f>IF(B26="","",VLOOKUP(B26,個人番号,名簿!$D$1,FALSE))</f>
        <v/>
      </c>
      <c r="E26" s="191" t="str">
        <f>IF(B26="","",VLOOKUP(B26,個人番号,名簿!$E$1,FALSE))</f>
        <v/>
      </c>
      <c r="F26" s="187" t="str">
        <f>IF(B26="","",VLOOKUP(B26,個人番号,名簿!$H$1,FALSE))</f>
        <v/>
      </c>
      <c r="G26" s="191" t="str">
        <f>IF(B26="","",VLOOKUP(B26,個人番号,名簿!$F$1,FALSE))</f>
        <v/>
      </c>
      <c r="H26" s="244"/>
      <c r="I26" s="431" t="str">
        <f>IF(B26="","",VLOOKUP(B26,個人番号,名簿!$J$1,FALSE))</f>
        <v/>
      </c>
      <c r="J26" s="208" t="str">
        <f>IF(B26="","",VLOOKUP(B26,個人番号,名簿!$I$1,FALSE))</f>
        <v/>
      </c>
      <c r="L26" s="232" t="s">
        <v>2177</v>
      </c>
      <c r="M26" s="205"/>
      <c r="N26" s="384"/>
      <c r="O26" s="191" t="str">
        <f>IF(M26="","",VLOOKUP(M26,個人番号,名簿!$D$1,FALSE))</f>
        <v/>
      </c>
      <c r="P26" s="191" t="str">
        <f>IF(M26="","",VLOOKUP(M26,個人番号,名簿!$E$1,FALSE))</f>
        <v/>
      </c>
      <c r="Q26" s="187" t="str">
        <f>IF(M26="","",VLOOKUP(M26,個人番号,名簿!$H$1,FALSE))</f>
        <v/>
      </c>
      <c r="R26" s="191" t="str">
        <f>IF(M26="","",VLOOKUP(M26,個人番号,名簿!$F$1,FALSE))</f>
        <v/>
      </c>
      <c r="S26" s="244"/>
      <c r="T26" s="431" t="str">
        <f>IF(M26="","",VLOOKUP(M26,個人番号,名簿!$J$1,FALSE))</f>
        <v/>
      </c>
      <c r="U26" s="208" t="str">
        <f>IF(M26="","",VLOOKUP(M26,個人番号,名簿!$I$1,FALSE))</f>
        <v/>
      </c>
    </row>
    <row r="27" spans="1:35" ht="27.6" customHeight="1">
      <c r="A27" s="232" t="s">
        <v>2177</v>
      </c>
      <c r="B27" s="205"/>
      <c r="C27" s="384"/>
      <c r="D27" s="191" t="str">
        <f>IF(B27="","",VLOOKUP(B27,個人番号,名簿!$D$1,FALSE))</f>
        <v/>
      </c>
      <c r="E27" s="191" t="str">
        <f>IF(B27="","",VLOOKUP(B27,個人番号,名簿!$E$1,FALSE))</f>
        <v/>
      </c>
      <c r="F27" s="187" t="str">
        <f>IF(B27="","",VLOOKUP(B27,個人番号,名簿!$H$1,FALSE))</f>
        <v/>
      </c>
      <c r="G27" s="191" t="str">
        <f>IF(B27="","",VLOOKUP(B27,個人番号,名簿!$F$1,FALSE))</f>
        <v/>
      </c>
      <c r="H27" s="244"/>
      <c r="I27" s="431" t="str">
        <f>IF(B27="","",VLOOKUP(B27,個人番号,名簿!$J$1,FALSE))</f>
        <v/>
      </c>
      <c r="J27" s="208" t="str">
        <f>IF(B27="","",VLOOKUP(B27,個人番号,名簿!$I$1,FALSE))</f>
        <v/>
      </c>
      <c r="L27" s="232" t="s">
        <v>2177</v>
      </c>
      <c r="M27" s="205"/>
      <c r="N27" s="384"/>
      <c r="O27" s="191" t="str">
        <f>IF(M27="","",VLOOKUP(M27,個人番号,名簿!$D$1,FALSE))</f>
        <v/>
      </c>
      <c r="P27" s="191" t="str">
        <f>IF(M27="","",VLOOKUP(M27,個人番号,名簿!$E$1,FALSE))</f>
        <v/>
      </c>
      <c r="Q27" s="187" t="str">
        <f>IF(M27="","",VLOOKUP(M27,個人番号,名簿!$H$1,FALSE))</f>
        <v/>
      </c>
      <c r="R27" s="191" t="str">
        <f>IF(M27="","",VLOOKUP(M27,個人番号,名簿!$F$1,FALSE))</f>
        <v/>
      </c>
      <c r="S27" s="244"/>
      <c r="T27" s="431" t="str">
        <f>IF(M27="","",VLOOKUP(M27,個人番号,名簿!$J$1,FALSE))</f>
        <v/>
      </c>
      <c r="U27" s="208" t="str">
        <f>IF(M27="","",VLOOKUP(M27,個人番号,名簿!$I$1,FALSE))</f>
        <v/>
      </c>
    </row>
    <row r="28" spans="1:35" ht="27.6" customHeight="1">
      <c r="A28" s="232" t="s">
        <v>2177</v>
      </c>
      <c r="B28" s="205"/>
      <c r="C28" s="384"/>
      <c r="D28" s="191" t="str">
        <f>IF(B28="","",VLOOKUP(B28,個人番号,名簿!$D$1,FALSE))</f>
        <v/>
      </c>
      <c r="E28" s="191" t="str">
        <f>IF(B28="","",VLOOKUP(B28,個人番号,名簿!$E$1,FALSE))</f>
        <v/>
      </c>
      <c r="F28" s="187" t="str">
        <f>IF(B28="","",VLOOKUP(B28,個人番号,名簿!$H$1,FALSE))</f>
        <v/>
      </c>
      <c r="G28" s="191" t="str">
        <f>IF(B28="","",VLOOKUP(B28,個人番号,名簿!$F$1,FALSE))</f>
        <v/>
      </c>
      <c r="H28" s="244"/>
      <c r="I28" s="431" t="str">
        <f>IF(B28="","",VLOOKUP(B28,個人番号,名簿!$J$1,FALSE))</f>
        <v/>
      </c>
      <c r="J28" s="208" t="str">
        <f>IF(B28="","",VLOOKUP(B28,個人番号,名簿!$I$1,FALSE))</f>
        <v/>
      </c>
      <c r="L28" s="232" t="s">
        <v>2177</v>
      </c>
      <c r="M28" s="205"/>
      <c r="N28" s="384"/>
      <c r="O28" s="191" t="str">
        <f>IF(M28="","",VLOOKUP(M28,個人番号,名簿!$D$1,FALSE))</f>
        <v/>
      </c>
      <c r="P28" s="191" t="str">
        <f>IF(M28="","",VLOOKUP(M28,個人番号,名簿!$E$1,FALSE))</f>
        <v/>
      </c>
      <c r="Q28" s="187" t="str">
        <f>IF(M28="","",VLOOKUP(M28,個人番号,名簿!$H$1,FALSE))</f>
        <v/>
      </c>
      <c r="R28" s="191" t="str">
        <f>IF(M28="","",VLOOKUP(M28,個人番号,名簿!$F$1,FALSE))</f>
        <v/>
      </c>
      <c r="S28" s="244"/>
      <c r="T28" s="431" t="str">
        <f>IF(M28="","",VLOOKUP(M28,個人番号,名簿!$J$1,FALSE))</f>
        <v/>
      </c>
      <c r="U28" s="208" t="str">
        <f>IF(M28="","",VLOOKUP(M28,個人番号,名簿!$I$1,FALSE))</f>
        <v/>
      </c>
    </row>
    <row r="29" spans="1:35" ht="27.6" customHeight="1">
      <c r="A29" s="232" t="s">
        <v>2177</v>
      </c>
      <c r="B29" s="205"/>
      <c r="C29" s="384"/>
      <c r="D29" s="191" t="str">
        <f>IF(B29="","",VLOOKUP(B29,個人番号,名簿!$D$1,FALSE))</f>
        <v/>
      </c>
      <c r="E29" s="191" t="str">
        <f>IF(B29="","",VLOOKUP(B29,個人番号,名簿!$E$1,FALSE))</f>
        <v/>
      </c>
      <c r="F29" s="187" t="str">
        <f>IF(B29="","",VLOOKUP(B29,個人番号,名簿!$H$1,FALSE))</f>
        <v/>
      </c>
      <c r="G29" s="191" t="str">
        <f>IF(B29="","",VLOOKUP(B29,個人番号,名簿!$F$1,FALSE))</f>
        <v/>
      </c>
      <c r="H29" s="244"/>
      <c r="I29" s="431" t="str">
        <f>IF(B29="","",VLOOKUP(B29,個人番号,名簿!$J$1,FALSE))</f>
        <v/>
      </c>
      <c r="J29" s="208" t="str">
        <f>IF(B29="","",VLOOKUP(B29,個人番号,名簿!$I$1,FALSE))</f>
        <v/>
      </c>
      <c r="L29" s="232" t="s">
        <v>2177</v>
      </c>
      <c r="M29" s="205"/>
      <c r="N29" s="384"/>
      <c r="O29" s="191" t="str">
        <f>IF(M29="","",VLOOKUP(M29,個人番号,名簿!$D$1,FALSE))</f>
        <v/>
      </c>
      <c r="P29" s="191" t="str">
        <f>IF(M29="","",VLOOKUP(M29,個人番号,名簿!$E$1,FALSE))</f>
        <v/>
      </c>
      <c r="Q29" s="187" t="str">
        <f>IF(M29="","",VLOOKUP(M29,個人番号,名簿!$H$1,FALSE))</f>
        <v/>
      </c>
      <c r="R29" s="191" t="str">
        <f>IF(M29="","",VLOOKUP(M29,個人番号,名簿!$F$1,FALSE))</f>
        <v/>
      </c>
      <c r="S29" s="244"/>
      <c r="T29" s="431" t="str">
        <f>IF(M29="","",VLOOKUP(M29,個人番号,名簿!$J$1,FALSE))</f>
        <v/>
      </c>
      <c r="U29" s="208" t="str">
        <f>IF(M29="","",VLOOKUP(M29,個人番号,名簿!$I$1,FALSE))</f>
        <v/>
      </c>
    </row>
    <row r="30" spans="1:35" ht="27.6" customHeight="1">
      <c r="A30" s="232" t="s">
        <v>2177</v>
      </c>
      <c r="B30" s="205"/>
      <c r="C30" s="384"/>
      <c r="D30" s="191" t="str">
        <f>IF(B30="","",VLOOKUP(B30,個人番号,名簿!$D$1,FALSE))</f>
        <v/>
      </c>
      <c r="E30" s="191" t="str">
        <f>IF(B30="","",VLOOKUP(B30,個人番号,名簿!$E$1,FALSE))</f>
        <v/>
      </c>
      <c r="F30" s="187" t="str">
        <f>IF(B30="","",VLOOKUP(B30,個人番号,名簿!$H$1,FALSE))</f>
        <v/>
      </c>
      <c r="G30" s="191" t="str">
        <f>IF(B30="","",VLOOKUP(B30,個人番号,名簿!$F$1,FALSE))</f>
        <v/>
      </c>
      <c r="H30" s="244"/>
      <c r="I30" s="431" t="str">
        <f>IF(B30="","",VLOOKUP(B30,個人番号,名簿!$J$1,FALSE))</f>
        <v/>
      </c>
      <c r="J30" s="208" t="str">
        <f>IF(B30="","",VLOOKUP(B30,個人番号,名簿!$I$1,FALSE))</f>
        <v/>
      </c>
      <c r="L30" s="232" t="s">
        <v>2177</v>
      </c>
      <c r="M30" s="205"/>
      <c r="N30" s="384"/>
      <c r="O30" s="191" t="str">
        <f>IF(M30="","",VLOOKUP(M30,個人番号,名簿!$D$1,FALSE))</f>
        <v/>
      </c>
      <c r="P30" s="191" t="str">
        <f>IF(M30="","",VLOOKUP(M30,個人番号,名簿!$E$1,FALSE))</f>
        <v/>
      </c>
      <c r="Q30" s="187" t="str">
        <f>IF(M30="","",VLOOKUP(M30,個人番号,名簿!$H$1,FALSE))</f>
        <v/>
      </c>
      <c r="R30" s="191" t="str">
        <f>IF(M30="","",VLOOKUP(M30,個人番号,名簿!$F$1,FALSE))</f>
        <v/>
      </c>
      <c r="S30" s="244"/>
      <c r="T30" s="431" t="str">
        <f>IF(M30="","",VLOOKUP(M30,個人番号,名簿!$J$1,FALSE))</f>
        <v/>
      </c>
      <c r="U30" s="208" t="str">
        <f>IF(M30="","",VLOOKUP(M30,個人番号,名簿!$I$1,FALSE))</f>
        <v/>
      </c>
    </row>
    <row r="31" spans="1:35" ht="27.6" customHeight="1">
      <c r="A31" s="232" t="s">
        <v>2177</v>
      </c>
      <c r="B31" s="205"/>
      <c r="C31" s="384"/>
      <c r="D31" s="191" t="str">
        <f>IF(B31="","",VLOOKUP(B31,個人番号,名簿!$D$1,FALSE))</f>
        <v/>
      </c>
      <c r="E31" s="191" t="str">
        <f>IF(B31="","",VLOOKUP(B31,個人番号,名簿!$E$1,FALSE))</f>
        <v/>
      </c>
      <c r="F31" s="187" t="str">
        <f>IF(B31="","",VLOOKUP(B31,個人番号,名簿!$H$1,FALSE))</f>
        <v/>
      </c>
      <c r="G31" s="191" t="str">
        <f>IF(B31="","",VLOOKUP(B31,個人番号,名簿!$F$1,FALSE))</f>
        <v/>
      </c>
      <c r="H31" s="244"/>
      <c r="I31" s="431" t="str">
        <f>IF(B31="","",VLOOKUP(B31,個人番号,名簿!$J$1,FALSE))</f>
        <v/>
      </c>
      <c r="J31" s="208" t="str">
        <f>IF(B31="","",VLOOKUP(B31,個人番号,名簿!$I$1,FALSE))</f>
        <v/>
      </c>
      <c r="L31" s="232" t="s">
        <v>2177</v>
      </c>
      <c r="M31" s="205"/>
      <c r="N31" s="384"/>
      <c r="O31" s="191" t="str">
        <f>IF(M31="","",VLOOKUP(M31,個人番号,名簿!$D$1,FALSE))</f>
        <v/>
      </c>
      <c r="P31" s="191" t="str">
        <f>IF(M31="","",VLOOKUP(M31,個人番号,名簿!$E$1,FALSE))</f>
        <v/>
      </c>
      <c r="Q31" s="187" t="str">
        <f>IF(M31="","",VLOOKUP(M31,個人番号,名簿!$H$1,FALSE))</f>
        <v/>
      </c>
      <c r="R31" s="191" t="str">
        <f>IF(M31="","",VLOOKUP(M31,個人番号,名簿!$F$1,FALSE))</f>
        <v/>
      </c>
      <c r="S31" s="244"/>
      <c r="T31" s="431" t="str">
        <f>IF(M31="","",VLOOKUP(M31,個人番号,名簿!$J$1,FALSE))</f>
        <v/>
      </c>
      <c r="U31" s="208" t="str">
        <f>IF(M31="","",VLOOKUP(M31,個人番号,名簿!$I$1,FALSE))</f>
        <v/>
      </c>
    </row>
    <row r="32" spans="1:35" ht="27.6" customHeight="1">
      <c r="A32" s="232" t="s">
        <v>2177</v>
      </c>
      <c r="B32" s="205"/>
      <c r="C32" s="384"/>
      <c r="D32" s="191" t="str">
        <f>IF(B32="","",VLOOKUP(B32,個人番号,名簿!$D$1,FALSE))</f>
        <v/>
      </c>
      <c r="E32" s="191" t="str">
        <f>IF(B32="","",VLOOKUP(B32,個人番号,名簿!$E$1,FALSE))</f>
        <v/>
      </c>
      <c r="F32" s="187" t="str">
        <f>IF(B32="","",VLOOKUP(B32,個人番号,名簿!$H$1,FALSE))</f>
        <v/>
      </c>
      <c r="G32" s="191" t="str">
        <f>IF(B32="","",VLOOKUP(B32,個人番号,名簿!$F$1,FALSE))</f>
        <v/>
      </c>
      <c r="H32" s="244"/>
      <c r="I32" s="431" t="str">
        <f>IF(B32="","",VLOOKUP(B32,個人番号,名簿!$J$1,FALSE))</f>
        <v/>
      </c>
      <c r="J32" s="208" t="str">
        <f>IF(B32="","",VLOOKUP(B32,個人番号,名簿!$I$1,FALSE))</f>
        <v/>
      </c>
      <c r="L32" s="232" t="s">
        <v>2177</v>
      </c>
      <c r="M32" s="205"/>
      <c r="N32" s="384"/>
      <c r="O32" s="191" t="str">
        <f>IF(M32="","",VLOOKUP(M32,個人番号,名簿!$D$1,FALSE))</f>
        <v/>
      </c>
      <c r="P32" s="191" t="str">
        <f>IF(M32="","",VLOOKUP(M32,個人番号,名簿!$E$1,FALSE))</f>
        <v/>
      </c>
      <c r="Q32" s="187" t="str">
        <f>IF(M32="","",VLOOKUP(M32,個人番号,名簿!$H$1,FALSE))</f>
        <v/>
      </c>
      <c r="R32" s="191" t="str">
        <f>IF(M32="","",VLOOKUP(M32,個人番号,名簿!$F$1,FALSE))</f>
        <v/>
      </c>
      <c r="S32" s="244"/>
      <c r="T32" s="431" t="str">
        <f>IF(M32="","",VLOOKUP(M32,個人番号,名簿!$J$1,FALSE))</f>
        <v/>
      </c>
      <c r="U32" s="208" t="str">
        <f>IF(M32="","",VLOOKUP(M32,個人番号,名簿!$I$1,FALSE))</f>
        <v/>
      </c>
    </row>
    <row r="33" spans="1:21" ht="27.6" customHeight="1">
      <c r="A33" s="232" t="s">
        <v>2177</v>
      </c>
      <c r="B33" s="205"/>
      <c r="C33" s="384"/>
      <c r="D33" s="191" t="str">
        <f>IF(B33="","",VLOOKUP(B33,個人番号,名簿!$D$1,FALSE))</f>
        <v/>
      </c>
      <c r="E33" s="191" t="str">
        <f>IF(B33="","",VLOOKUP(B33,個人番号,名簿!$E$1,FALSE))</f>
        <v/>
      </c>
      <c r="F33" s="187" t="str">
        <f>IF(B33="","",VLOOKUP(B33,個人番号,名簿!$H$1,FALSE))</f>
        <v/>
      </c>
      <c r="G33" s="191" t="str">
        <f>IF(B33="","",VLOOKUP(B33,個人番号,名簿!$F$1,FALSE))</f>
        <v/>
      </c>
      <c r="H33" s="244"/>
      <c r="I33" s="431" t="str">
        <f>IF(B33="","",VLOOKUP(B33,個人番号,名簿!$J$1,FALSE))</f>
        <v/>
      </c>
      <c r="J33" s="208" t="str">
        <f>IF(B33="","",VLOOKUP(B33,個人番号,名簿!$I$1,FALSE))</f>
        <v/>
      </c>
      <c r="L33" s="232" t="s">
        <v>2177</v>
      </c>
      <c r="M33" s="205"/>
      <c r="N33" s="384"/>
      <c r="O33" s="191" t="str">
        <f>IF(M33="","",VLOOKUP(M33,個人番号,名簿!$D$1,FALSE))</f>
        <v/>
      </c>
      <c r="P33" s="191" t="str">
        <f>IF(M33="","",VLOOKUP(M33,個人番号,名簿!$E$1,FALSE))</f>
        <v/>
      </c>
      <c r="Q33" s="187" t="str">
        <f>IF(M33="","",VLOOKUP(M33,個人番号,名簿!$H$1,FALSE))</f>
        <v/>
      </c>
      <c r="R33" s="191" t="str">
        <f>IF(M33="","",VLOOKUP(M33,個人番号,名簿!$F$1,FALSE))</f>
        <v/>
      </c>
      <c r="S33" s="244"/>
      <c r="T33" s="431" t="str">
        <f>IF(M33="","",VLOOKUP(M33,個人番号,名簿!$J$1,FALSE))</f>
        <v/>
      </c>
      <c r="U33" s="208" t="str">
        <f>IF(M33="","",VLOOKUP(M33,個人番号,名簿!$I$1,FALSE))</f>
        <v/>
      </c>
    </row>
    <row r="34" spans="1:21" ht="27.6" customHeight="1">
      <c r="A34" s="232" t="s">
        <v>2177</v>
      </c>
      <c r="B34" s="205"/>
      <c r="C34" s="384"/>
      <c r="D34" s="191" t="str">
        <f>IF(B34="","",VLOOKUP(B34,個人番号,名簿!$D$1,FALSE))</f>
        <v/>
      </c>
      <c r="E34" s="191" t="str">
        <f>IF(B34="","",VLOOKUP(B34,個人番号,名簿!$E$1,FALSE))</f>
        <v/>
      </c>
      <c r="F34" s="187" t="str">
        <f>IF(B34="","",VLOOKUP(B34,個人番号,名簿!$H$1,FALSE))</f>
        <v/>
      </c>
      <c r="G34" s="191" t="str">
        <f>IF(B34="","",VLOOKUP(B34,個人番号,名簿!$F$1,FALSE))</f>
        <v/>
      </c>
      <c r="H34" s="244"/>
      <c r="I34" s="431" t="str">
        <f>IF(B34="","",VLOOKUP(B34,個人番号,名簿!$J$1,FALSE))</f>
        <v/>
      </c>
      <c r="J34" s="208" t="str">
        <f>IF(B34="","",VLOOKUP(B34,個人番号,名簿!$I$1,FALSE))</f>
        <v/>
      </c>
      <c r="L34" s="232" t="s">
        <v>2177</v>
      </c>
      <c r="M34" s="205"/>
      <c r="N34" s="384"/>
      <c r="O34" s="191" t="str">
        <f>IF(M34="","",VLOOKUP(M34,個人番号,名簿!$D$1,FALSE))</f>
        <v/>
      </c>
      <c r="P34" s="191" t="str">
        <f>IF(M34="","",VLOOKUP(M34,個人番号,名簿!$E$1,FALSE))</f>
        <v/>
      </c>
      <c r="Q34" s="187" t="str">
        <f>IF(M34="","",VLOOKUP(M34,個人番号,名簿!$H$1,FALSE))</f>
        <v/>
      </c>
      <c r="R34" s="191" t="str">
        <f>IF(M34="","",VLOOKUP(M34,個人番号,名簿!$F$1,FALSE))</f>
        <v/>
      </c>
      <c r="S34" s="244"/>
      <c r="T34" s="431" t="str">
        <f>IF(M34="","",VLOOKUP(M34,個人番号,名簿!$J$1,FALSE))</f>
        <v/>
      </c>
      <c r="U34" s="208" t="str">
        <f>IF(M34="","",VLOOKUP(M34,個人番号,名簿!$I$1,FALSE))</f>
        <v/>
      </c>
    </row>
    <row r="35" spans="1:21" ht="27.6" customHeight="1">
      <c r="A35" s="232" t="s">
        <v>2177</v>
      </c>
      <c r="B35" s="205"/>
      <c r="C35" s="384"/>
      <c r="D35" s="191" t="str">
        <f>IF(B35="","",VLOOKUP(B35,個人番号,名簿!$D$1,FALSE))</f>
        <v/>
      </c>
      <c r="E35" s="191" t="str">
        <f>IF(B35="","",VLOOKUP(B35,個人番号,名簿!$E$1,FALSE))</f>
        <v/>
      </c>
      <c r="F35" s="187" t="str">
        <f>IF(B35="","",VLOOKUP(B35,個人番号,名簿!$H$1,FALSE))</f>
        <v/>
      </c>
      <c r="G35" s="191" t="str">
        <f>IF(B35="","",VLOOKUP(B35,個人番号,名簿!$F$1,FALSE))</f>
        <v/>
      </c>
      <c r="H35" s="244"/>
      <c r="I35" s="431" t="str">
        <f>IF(B35="","",VLOOKUP(B35,個人番号,名簿!$J$1,FALSE))</f>
        <v/>
      </c>
      <c r="J35" s="208" t="str">
        <f>IF(B35="","",VLOOKUP(B35,個人番号,名簿!$I$1,FALSE))</f>
        <v/>
      </c>
      <c r="L35" s="232" t="s">
        <v>2177</v>
      </c>
      <c r="M35" s="205"/>
      <c r="N35" s="384"/>
      <c r="O35" s="191" t="str">
        <f>IF(M35="","",VLOOKUP(M35,個人番号,名簿!$D$1,FALSE))</f>
        <v/>
      </c>
      <c r="P35" s="191" t="str">
        <f>IF(M35="","",VLOOKUP(M35,個人番号,名簿!$E$1,FALSE))</f>
        <v/>
      </c>
      <c r="Q35" s="187" t="str">
        <f>IF(M35="","",VLOOKUP(M35,個人番号,名簿!$H$1,FALSE))</f>
        <v/>
      </c>
      <c r="R35" s="191" t="str">
        <f>IF(M35="","",VLOOKUP(M35,個人番号,名簿!$F$1,FALSE))</f>
        <v/>
      </c>
      <c r="S35" s="244"/>
      <c r="T35" s="431" t="str">
        <f>IF(M35="","",VLOOKUP(M35,個人番号,名簿!$J$1,FALSE))</f>
        <v/>
      </c>
      <c r="U35" s="208" t="str">
        <f>IF(M35="","",VLOOKUP(M35,個人番号,名簿!$I$1,FALSE))</f>
        <v/>
      </c>
    </row>
    <row r="36" spans="1:21" ht="27.6" customHeight="1">
      <c r="A36" s="232" t="s">
        <v>2177</v>
      </c>
      <c r="B36" s="205"/>
      <c r="C36" s="384"/>
      <c r="D36" s="191" t="str">
        <f>IF(B36="","",VLOOKUP(B36,個人番号,名簿!$D$1,FALSE))</f>
        <v/>
      </c>
      <c r="E36" s="191" t="str">
        <f>IF(B36="","",VLOOKUP(B36,個人番号,名簿!$E$1,FALSE))</f>
        <v/>
      </c>
      <c r="F36" s="187" t="str">
        <f>IF(B36="","",VLOOKUP(B36,個人番号,名簿!$H$1,FALSE))</f>
        <v/>
      </c>
      <c r="G36" s="191" t="str">
        <f>IF(B36="","",VLOOKUP(B36,個人番号,名簿!$F$1,FALSE))</f>
        <v/>
      </c>
      <c r="H36" s="244"/>
      <c r="I36" s="431" t="str">
        <f>IF(B36="","",VLOOKUP(B36,個人番号,名簿!$J$1,FALSE))</f>
        <v/>
      </c>
      <c r="J36" s="208" t="str">
        <f>IF(B36="","",VLOOKUP(B36,個人番号,名簿!$I$1,FALSE))</f>
        <v/>
      </c>
      <c r="L36" s="232" t="s">
        <v>2177</v>
      </c>
      <c r="M36" s="205"/>
      <c r="N36" s="384"/>
      <c r="O36" s="191" t="str">
        <f>IF(M36="","",VLOOKUP(M36,個人番号,名簿!$D$1,FALSE))</f>
        <v/>
      </c>
      <c r="P36" s="191" t="str">
        <f>IF(M36="","",VLOOKUP(M36,個人番号,名簿!$E$1,FALSE))</f>
        <v/>
      </c>
      <c r="Q36" s="187" t="str">
        <f>IF(M36="","",VLOOKUP(M36,個人番号,名簿!$H$1,FALSE))</f>
        <v/>
      </c>
      <c r="R36" s="191" t="str">
        <f>IF(M36="","",VLOOKUP(M36,個人番号,名簿!$F$1,FALSE))</f>
        <v/>
      </c>
      <c r="S36" s="244"/>
      <c r="T36" s="431" t="str">
        <f>IF(M36="","",VLOOKUP(M36,個人番号,名簿!$J$1,FALSE))</f>
        <v/>
      </c>
      <c r="U36" s="208" t="str">
        <f>IF(M36="","",VLOOKUP(M36,個人番号,名簿!$I$1,FALSE))</f>
        <v/>
      </c>
    </row>
    <row r="37" spans="1:21" ht="27.6" customHeight="1">
      <c r="A37" s="232" t="s">
        <v>2177</v>
      </c>
      <c r="B37" s="205"/>
      <c r="C37" s="384"/>
      <c r="D37" s="191" t="str">
        <f>IF(B37="","",VLOOKUP(B37,個人番号,名簿!$D$1,FALSE))</f>
        <v/>
      </c>
      <c r="E37" s="191" t="str">
        <f>IF(B37="","",VLOOKUP(B37,個人番号,名簿!$E$1,FALSE))</f>
        <v/>
      </c>
      <c r="F37" s="187" t="str">
        <f>IF(B37="","",VLOOKUP(B37,個人番号,名簿!$H$1,FALSE))</f>
        <v/>
      </c>
      <c r="G37" s="191" t="str">
        <f>IF(B37="","",VLOOKUP(B37,個人番号,名簿!$F$1,FALSE))</f>
        <v/>
      </c>
      <c r="H37" s="244"/>
      <c r="I37" s="431" t="str">
        <f>IF(B37="","",VLOOKUP(B37,個人番号,名簿!$J$1,FALSE))</f>
        <v/>
      </c>
      <c r="J37" s="208" t="str">
        <f>IF(B37="","",VLOOKUP(B37,個人番号,名簿!$I$1,FALSE))</f>
        <v/>
      </c>
      <c r="L37" s="232" t="s">
        <v>2177</v>
      </c>
      <c r="M37" s="205"/>
      <c r="N37" s="384"/>
      <c r="O37" s="191" t="str">
        <f>IF(M37="","",VLOOKUP(M37,個人番号,名簿!$D$1,FALSE))</f>
        <v/>
      </c>
      <c r="P37" s="191" t="str">
        <f>IF(M37="","",VLOOKUP(M37,個人番号,名簿!$E$1,FALSE))</f>
        <v/>
      </c>
      <c r="Q37" s="187" t="str">
        <f>IF(M37="","",VLOOKUP(M37,個人番号,名簿!$H$1,FALSE))</f>
        <v/>
      </c>
      <c r="R37" s="191" t="str">
        <f>IF(M37="","",VLOOKUP(M37,個人番号,名簿!$F$1,FALSE))</f>
        <v/>
      </c>
      <c r="S37" s="244"/>
      <c r="T37" s="431" t="str">
        <f>IF(M37="","",VLOOKUP(M37,個人番号,名簿!$J$1,FALSE))</f>
        <v/>
      </c>
      <c r="U37" s="208" t="str">
        <f>IF(M37="","",VLOOKUP(M37,個人番号,名簿!$I$1,FALSE))</f>
        <v/>
      </c>
    </row>
    <row r="38" spans="1:21" ht="27.6" customHeight="1">
      <c r="A38" s="232" t="s">
        <v>2177</v>
      </c>
      <c r="B38" s="205"/>
      <c r="C38" s="384"/>
      <c r="D38" s="191" t="str">
        <f>IF(B38="","",VLOOKUP(B38,個人番号,名簿!$D$1,FALSE))</f>
        <v/>
      </c>
      <c r="E38" s="191" t="str">
        <f>IF(B38="","",VLOOKUP(B38,個人番号,名簿!$E$1,FALSE))</f>
        <v/>
      </c>
      <c r="F38" s="187" t="str">
        <f>IF(B38="","",VLOOKUP(B38,個人番号,名簿!$H$1,FALSE))</f>
        <v/>
      </c>
      <c r="G38" s="191" t="str">
        <f>IF(B38="","",VLOOKUP(B38,個人番号,名簿!$F$1,FALSE))</f>
        <v/>
      </c>
      <c r="H38" s="244"/>
      <c r="I38" s="431" t="str">
        <f>IF(B38="","",VLOOKUP(B38,個人番号,名簿!$J$1,FALSE))</f>
        <v/>
      </c>
      <c r="J38" s="208" t="str">
        <f>IF(B38="","",VLOOKUP(B38,個人番号,名簿!$I$1,FALSE))</f>
        <v/>
      </c>
      <c r="L38" s="232" t="s">
        <v>2177</v>
      </c>
      <c r="M38" s="205"/>
      <c r="N38" s="384"/>
      <c r="O38" s="191" t="str">
        <f>IF(M38="","",VLOOKUP(M38,個人番号,名簿!$D$1,FALSE))</f>
        <v/>
      </c>
      <c r="P38" s="191" t="str">
        <f>IF(M38="","",VLOOKUP(M38,個人番号,名簿!$E$1,FALSE))</f>
        <v/>
      </c>
      <c r="Q38" s="187" t="str">
        <f>IF(M38="","",VLOOKUP(M38,個人番号,名簿!$H$1,FALSE))</f>
        <v/>
      </c>
      <c r="R38" s="191" t="str">
        <f>IF(M38="","",VLOOKUP(M38,個人番号,名簿!$F$1,FALSE))</f>
        <v/>
      </c>
      <c r="S38" s="244"/>
      <c r="T38" s="431" t="str">
        <f>IF(M38="","",VLOOKUP(M38,個人番号,名簿!$J$1,FALSE))</f>
        <v/>
      </c>
      <c r="U38" s="208" t="str">
        <f>IF(M38="","",VLOOKUP(M38,個人番号,名簿!$I$1,FALSE))</f>
        <v/>
      </c>
    </row>
    <row r="39" spans="1:21" ht="27.6" customHeight="1">
      <c r="A39" s="232" t="s">
        <v>2177</v>
      </c>
      <c r="B39" s="205"/>
      <c r="C39" s="384"/>
      <c r="D39" s="191" t="str">
        <f>IF(B39="","",VLOOKUP(B39,個人番号,名簿!$D$1,FALSE))</f>
        <v/>
      </c>
      <c r="E39" s="191" t="str">
        <f>IF(B39="","",VLOOKUP(B39,個人番号,名簿!$E$1,FALSE))</f>
        <v/>
      </c>
      <c r="F39" s="187" t="str">
        <f>IF(B39="","",VLOOKUP(B39,個人番号,名簿!$H$1,FALSE))</f>
        <v/>
      </c>
      <c r="G39" s="191" t="str">
        <f>IF(B39="","",VLOOKUP(B39,個人番号,名簿!$F$1,FALSE))</f>
        <v/>
      </c>
      <c r="H39" s="244"/>
      <c r="I39" s="431" t="str">
        <f>IF(B39="","",VLOOKUP(B39,個人番号,名簿!$J$1,FALSE))</f>
        <v/>
      </c>
      <c r="J39" s="208" t="str">
        <f>IF(B39="","",VLOOKUP(B39,個人番号,名簿!$I$1,FALSE))</f>
        <v/>
      </c>
      <c r="L39" s="232" t="s">
        <v>2177</v>
      </c>
      <c r="M39" s="205"/>
      <c r="N39" s="384"/>
      <c r="O39" s="191" t="str">
        <f>IF(M39="","",VLOOKUP(M39,個人番号,名簿!$D$1,FALSE))</f>
        <v/>
      </c>
      <c r="P39" s="191" t="str">
        <f>IF(M39="","",VLOOKUP(M39,個人番号,名簿!$E$1,FALSE))</f>
        <v/>
      </c>
      <c r="Q39" s="187" t="str">
        <f>IF(M39="","",VLOOKUP(M39,個人番号,名簿!$H$1,FALSE))</f>
        <v/>
      </c>
      <c r="R39" s="191" t="str">
        <f>IF(M39="","",VLOOKUP(M39,個人番号,名簿!$F$1,FALSE))</f>
        <v/>
      </c>
      <c r="S39" s="244"/>
      <c r="T39" s="431" t="str">
        <f>IF(M39="","",VLOOKUP(M39,個人番号,名簿!$J$1,FALSE))</f>
        <v/>
      </c>
      <c r="U39" s="208" t="str">
        <f>IF(M39="","",VLOOKUP(M39,個人番号,名簿!$I$1,FALSE))</f>
        <v/>
      </c>
    </row>
    <row r="40" spans="1:21" ht="27.6" customHeight="1" thickBot="1">
      <c r="A40" s="232" t="s">
        <v>2177</v>
      </c>
      <c r="B40" s="205"/>
      <c r="C40" s="384"/>
      <c r="D40" s="191" t="str">
        <f>IF(B40="","",VLOOKUP(B40,個人番号,名簿!$D$1,FALSE))</f>
        <v/>
      </c>
      <c r="E40" s="191" t="str">
        <f>IF(B40="","",VLOOKUP(B40,個人番号,名簿!$E$1,FALSE))</f>
        <v/>
      </c>
      <c r="F40" s="187" t="str">
        <f>IF(B40="","",VLOOKUP(B40,個人番号,名簿!$H$1,FALSE))</f>
        <v/>
      </c>
      <c r="G40" s="191" t="str">
        <f>IF(B40="","",VLOOKUP(B40,個人番号,名簿!$F$1,FALSE))</f>
        <v/>
      </c>
      <c r="H40" s="244"/>
      <c r="I40" s="431" t="str">
        <f>IF(B40="","",VLOOKUP(B40,個人番号,名簿!$J$1,FALSE))</f>
        <v/>
      </c>
      <c r="J40" s="208" t="str">
        <f>IF(B40="","",VLOOKUP(B40,個人番号,名簿!$I$1,FALSE))</f>
        <v/>
      </c>
      <c r="L40" s="233" t="s">
        <v>2177</v>
      </c>
      <c r="M40" s="206"/>
      <c r="N40" s="385"/>
      <c r="O40" s="192" t="str">
        <f>IF(M40="","",VLOOKUP(M40,個人番号,名簿!$D$1,FALSE))</f>
        <v/>
      </c>
      <c r="P40" s="192" t="str">
        <f>IF(M40="","",VLOOKUP(M40,個人番号,名簿!$E$1,FALSE))</f>
        <v/>
      </c>
      <c r="Q40" s="187" t="str">
        <f>IF(M40="","",VLOOKUP(M40,個人番号,名簿!$H$1,FALSE))</f>
        <v/>
      </c>
      <c r="R40" s="192" t="str">
        <f>IF(M40="","",VLOOKUP(M40,個人番号,名簿!$F$1,FALSE))</f>
        <v/>
      </c>
      <c r="S40" s="245"/>
      <c r="T40" s="432" t="str">
        <f>IF(M40="","",VLOOKUP(M40,個人番号,名簿!$J$1,FALSE))</f>
        <v/>
      </c>
      <c r="U40" s="209" t="str">
        <f>IF(M40="","",VLOOKUP(M40,個人番号,名簿!$I$1,FALSE))</f>
        <v/>
      </c>
    </row>
    <row r="41" spans="1:21" ht="27.6" customHeight="1">
      <c r="A41" s="232" t="s">
        <v>2177</v>
      </c>
      <c r="B41" s="205"/>
      <c r="C41" s="384"/>
      <c r="D41" s="191" t="str">
        <f>IF(B41="","",VLOOKUP(B41,個人番号,名簿!$D$1,FALSE))</f>
        <v/>
      </c>
      <c r="E41" s="191" t="str">
        <f>IF(B41="","",VLOOKUP(B41,個人番号,名簿!$E$1,FALSE))</f>
        <v/>
      </c>
      <c r="F41" s="187" t="str">
        <f>IF(B41="","",VLOOKUP(B41,個人番号,名簿!$H$1,FALSE))</f>
        <v/>
      </c>
      <c r="G41" s="191" t="str">
        <f>IF(B41="","",VLOOKUP(B41,個人番号,名簿!$F$1,FALSE))</f>
        <v/>
      </c>
      <c r="H41" s="244"/>
      <c r="I41" s="431" t="str">
        <f>IF(B41="","",VLOOKUP(B41,個人番号,名簿!$J$1,FALSE))</f>
        <v/>
      </c>
      <c r="J41" s="208" t="str">
        <f>IF(B41="","",VLOOKUP(B41,個人番号,名簿!$I$1,FALSE))</f>
        <v/>
      </c>
      <c r="L41" s="563" t="s">
        <v>2128</v>
      </c>
      <c r="M41" s="564"/>
      <c r="N41" s="564"/>
      <c r="O41" s="564"/>
      <c r="P41" s="564"/>
      <c r="Q41" s="564"/>
      <c r="R41" s="564"/>
      <c r="S41" s="564"/>
      <c r="T41" s="564"/>
      <c r="U41" s="564"/>
    </row>
    <row r="42" spans="1:21" ht="27.6" customHeight="1">
      <c r="A42" s="232" t="s">
        <v>2177</v>
      </c>
      <c r="B42" s="205"/>
      <c r="C42" s="384"/>
      <c r="D42" s="191" t="str">
        <f>IF(B42="","",VLOOKUP(B42,個人番号,名簿!$D$1,FALSE))</f>
        <v/>
      </c>
      <c r="E42" s="191" t="str">
        <f>IF(B42="","",VLOOKUP(B42,個人番号,名簿!$E$1,FALSE))</f>
        <v/>
      </c>
      <c r="F42" s="187" t="str">
        <f>IF(B42="","",VLOOKUP(B42,個人番号,名簿!$H$1,FALSE))</f>
        <v/>
      </c>
      <c r="G42" s="191" t="str">
        <f>IF(B42="","",VLOOKUP(B42,個人番号,名簿!$F$1,FALSE))</f>
        <v/>
      </c>
      <c r="H42" s="244"/>
      <c r="I42" s="431" t="str">
        <f>IF(B42="","",VLOOKUP(B42,個人番号,名簿!$J$1,FALSE))</f>
        <v/>
      </c>
      <c r="J42" s="208" t="str">
        <f>IF(B42="","",VLOOKUP(B42,個人番号,名簿!$I$1,FALSE))</f>
        <v/>
      </c>
      <c r="L42" s="565"/>
      <c r="M42" s="565"/>
      <c r="N42" s="565"/>
      <c r="O42" s="565"/>
      <c r="P42" s="565"/>
      <c r="Q42" s="565"/>
      <c r="R42" s="565"/>
      <c r="S42" s="565"/>
      <c r="T42" s="565"/>
      <c r="U42" s="565"/>
    </row>
    <row r="43" spans="1:21" ht="27.6" customHeight="1">
      <c r="A43" s="232" t="s">
        <v>2177</v>
      </c>
      <c r="B43" s="205"/>
      <c r="C43" s="384"/>
      <c r="D43" s="191" t="str">
        <f>IF(B43="","",VLOOKUP(B43,個人番号,名簿!$D$1,FALSE))</f>
        <v/>
      </c>
      <c r="E43" s="191" t="str">
        <f>IF(B43="","",VLOOKUP(B43,個人番号,名簿!$E$1,FALSE))</f>
        <v/>
      </c>
      <c r="F43" s="187" t="str">
        <f>IF(B43="","",VLOOKUP(B43,個人番号,名簿!$H$1,FALSE))</f>
        <v/>
      </c>
      <c r="G43" s="191" t="str">
        <f>IF(B43="","",VLOOKUP(B43,個人番号,名簿!$F$1,FALSE))</f>
        <v/>
      </c>
      <c r="H43" s="244"/>
      <c r="I43" s="431" t="str">
        <f>IF(B43="","",VLOOKUP(B43,個人番号,名簿!$J$1,FALSE))</f>
        <v/>
      </c>
      <c r="J43" s="208" t="str">
        <f>IF(B43="","",VLOOKUP(B43,個人番号,名簿!$I$1,FALSE))</f>
        <v/>
      </c>
      <c r="L43" s="565"/>
      <c r="M43" s="565"/>
      <c r="N43" s="565"/>
      <c r="O43" s="565"/>
      <c r="P43" s="565"/>
      <c r="Q43" s="565"/>
      <c r="R43" s="565"/>
      <c r="S43" s="565"/>
      <c r="T43" s="565"/>
      <c r="U43" s="565"/>
    </row>
    <row r="44" spans="1:21" ht="27.6" customHeight="1">
      <c r="A44" s="232" t="s">
        <v>2177</v>
      </c>
      <c r="B44" s="205"/>
      <c r="C44" s="384"/>
      <c r="D44" s="191" t="str">
        <f>IF(B44="","",VLOOKUP(B44,個人番号,名簿!$D$1,FALSE))</f>
        <v/>
      </c>
      <c r="E44" s="191" t="str">
        <f>IF(B44="","",VLOOKUP(B44,個人番号,名簿!$E$1,FALSE))</f>
        <v/>
      </c>
      <c r="F44" s="187" t="str">
        <f>IF(B44="","",VLOOKUP(B44,個人番号,名簿!$H$1,FALSE))</f>
        <v/>
      </c>
      <c r="G44" s="191" t="str">
        <f>IF(B44="","",VLOOKUP(B44,個人番号,名簿!$F$1,FALSE))</f>
        <v/>
      </c>
      <c r="H44" s="244"/>
      <c r="I44" s="431" t="str">
        <f>IF(B44="","",VLOOKUP(B44,個人番号,名簿!$J$1,FALSE))</f>
        <v/>
      </c>
      <c r="J44" s="208" t="str">
        <f>IF(B44="","",VLOOKUP(B44,個人番号,名簿!$I$1,FALSE))</f>
        <v/>
      </c>
      <c r="M44" s="566" t="s">
        <v>369</v>
      </c>
      <c r="N44" s="566"/>
      <c r="O44" s="567" t="str">
        <f>$B$4</f>
        <v/>
      </c>
      <c r="P44" s="567"/>
      <c r="Q44" s="567"/>
      <c r="R44" s="567"/>
      <c r="S44" s="567"/>
      <c r="T44" s="211"/>
      <c r="U44" s="211"/>
    </row>
    <row r="45" spans="1:21" ht="27.6" customHeight="1">
      <c r="A45" s="232" t="s">
        <v>2177</v>
      </c>
      <c r="B45" s="205"/>
      <c r="C45" s="384"/>
      <c r="D45" s="191" t="str">
        <f>IF(B45="","",VLOOKUP(B45,個人番号,名簿!$D$1,FALSE))</f>
        <v/>
      </c>
      <c r="E45" s="191" t="str">
        <f>IF(B45="","",VLOOKUP(B45,個人番号,名簿!$E$1,FALSE))</f>
        <v/>
      </c>
      <c r="F45" s="187" t="str">
        <f>IF(B45="","",VLOOKUP(B45,個人番号,名簿!$H$1,FALSE))</f>
        <v/>
      </c>
      <c r="G45" s="191" t="str">
        <f>IF(B45="","",VLOOKUP(B45,個人番号,名簿!$F$1,FALSE))</f>
        <v/>
      </c>
      <c r="H45" s="244"/>
      <c r="I45" s="431" t="str">
        <f>IF(B45="","",VLOOKUP(B45,個人番号,名簿!$J$1,FALSE))</f>
        <v/>
      </c>
      <c r="J45" s="208" t="str">
        <f>IF(B45="","",VLOOKUP(B45,個人番号,名簿!$I$1,FALSE))</f>
        <v/>
      </c>
      <c r="M45" s="566" t="s">
        <v>496</v>
      </c>
      <c r="N45" s="566"/>
      <c r="O45" s="567" t="str">
        <f>名簿!$M$8</f>
        <v/>
      </c>
      <c r="P45" s="567"/>
      <c r="Q45" s="567"/>
      <c r="R45" s="567"/>
      <c r="S45" s="567"/>
      <c r="T45" s="211"/>
      <c r="U45" s="211"/>
    </row>
    <row r="46" spans="1:21" ht="27.6" customHeight="1" thickBot="1">
      <c r="A46" s="233" t="s">
        <v>2177</v>
      </c>
      <c r="B46" s="206"/>
      <c r="C46" s="385"/>
      <c r="D46" s="192" t="str">
        <f>IF(B46="","",VLOOKUP(B46,個人番号,名簿!$D$1,FALSE))</f>
        <v/>
      </c>
      <c r="E46" s="192" t="str">
        <f>IF(B46="","",VLOOKUP(B46,個人番号,名簿!$E$1,FALSE))</f>
        <v/>
      </c>
      <c r="F46" s="188" t="str">
        <f>IF(B46="","",VLOOKUP(B46,個人番号,名簿!$H$1,FALSE))</f>
        <v/>
      </c>
      <c r="G46" s="192" t="str">
        <f>IF(B46="","",VLOOKUP(B46,個人番号,名簿!$F$1,FALSE))</f>
        <v/>
      </c>
      <c r="H46" s="245"/>
      <c r="I46" s="432" t="str">
        <f>IF(B46="","",VLOOKUP(B46,個人番号,名簿!$J$1,FALSE))</f>
        <v/>
      </c>
      <c r="J46" s="209" t="str">
        <f>IF(B46="","",VLOOKUP(B46,個人番号,名簿!$I$1,FALSE))</f>
        <v/>
      </c>
      <c r="M46" s="566" t="s">
        <v>485</v>
      </c>
      <c r="N46" s="566"/>
      <c r="O46" s="567" t="str">
        <f>名簿!$M$11</f>
        <v/>
      </c>
      <c r="P46" s="567"/>
      <c r="Q46" s="567"/>
      <c r="R46" s="567"/>
      <c r="S46" s="567"/>
      <c r="T46" s="211"/>
      <c r="U46" s="211"/>
    </row>
    <row r="47" spans="1:21" ht="27.6" customHeight="1" thickBot="1">
      <c r="N47" s="568">
        <f ca="1">NOW()</f>
        <v>44915.390940740741</v>
      </c>
      <c r="O47" s="568"/>
      <c r="P47" s="568"/>
    </row>
    <row r="48" spans="1:21" ht="27.6" customHeight="1" thickBot="1">
      <c r="A48" s="225" t="s">
        <v>2131</v>
      </c>
      <c r="B48" s="226" t="s">
        <v>853</v>
      </c>
      <c r="C48" s="227" t="s">
        <v>2136</v>
      </c>
      <c r="D48" s="289"/>
    </row>
    <row r="49" spans="1:22" ht="27.6" customHeight="1" thickBot="1">
      <c r="A49" s="223" t="s">
        <v>487</v>
      </c>
      <c r="B49" s="224">
        <f>INT(SUMPRODUCT(1/SUBSTITUTE(COUNTIF(B7:B46,B7:B46),0,100)))</f>
        <v>0</v>
      </c>
      <c r="C49" s="288">
        <f>COUNTA(B13:B46)</f>
        <v>0</v>
      </c>
      <c r="D49" s="652"/>
      <c r="E49" s="653"/>
      <c r="F49" s="653"/>
      <c r="G49" s="653"/>
      <c r="H49" s="653"/>
      <c r="I49" s="653"/>
      <c r="J49" s="653"/>
      <c r="K49" s="653"/>
      <c r="L49" s="653"/>
      <c r="O49" s="228" t="s">
        <v>2142</v>
      </c>
      <c r="P49" s="611"/>
      <c r="Q49" s="611"/>
      <c r="R49" s="611"/>
      <c r="S49" s="611"/>
      <c r="T49" s="420"/>
      <c r="U49" s="229" t="s">
        <v>495</v>
      </c>
    </row>
    <row r="50" spans="1:22" ht="27.6" customHeight="1">
      <c r="A50" s="219" t="s">
        <v>488</v>
      </c>
      <c r="B50" s="221">
        <f>INT(SUMPRODUCT(1/SUBSTITUTE(COUNTIF(M7:M40,M7:M40),0,100)))</f>
        <v>0</v>
      </c>
      <c r="C50" s="191">
        <f>COUNTA(M13:M40)</f>
        <v>0</v>
      </c>
      <c r="D50" s="654" t="str">
        <f>IF(C51=0," のべ種目数　　　種目× ５００  円　＝　                 　円","のべ種目数　"&amp;C51&amp;"　種目×　５００　円　＝　"&amp;C52&amp;"　円")</f>
        <v xml:space="preserve"> のべ種目数　　　種目× ５００  円　＝　                 　円</v>
      </c>
      <c r="E50" s="655"/>
      <c r="F50" s="655"/>
      <c r="G50" s="655"/>
      <c r="H50" s="655"/>
      <c r="I50" s="655"/>
      <c r="J50" s="655"/>
      <c r="K50" s="655"/>
      <c r="L50" s="656"/>
    </row>
    <row r="51" spans="1:22" ht="27.6" customHeight="1" thickBot="1">
      <c r="A51" s="220" t="s">
        <v>493</v>
      </c>
      <c r="B51" s="222">
        <f>SUM(B49:B50)</f>
        <v>0</v>
      </c>
      <c r="C51" s="192">
        <f>SUM(C49:C50)</f>
        <v>0</v>
      </c>
      <c r="D51" s="555" t="str">
        <f>IF(C53=0,"合計金額　　　            　円","合計　"&amp;C53&amp;"　円")</f>
        <v>合計金額　　　            　円</v>
      </c>
      <c r="E51" s="555"/>
      <c r="F51" s="555"/>
      <c r="G51" s="555"/>
      <c r="H51" s="555"/>
      <c r="I51" s="555"/>
      <c r="J51" s="555"/>
      <c r="K51" s="555"/>
      <c r="L51" s="556"/>
      <c r="O51" s="228" t="s">
        <v>2079</v>
      </c>
      <c r="P51" s="611"/>
      <c r="Q51" s="611"/>
      <c r="R51" s="611"/>
      <c r="S51" s="611"/>
      <c r="T51" s="420"/>
      <c r="U51" s="229" t="s">
        <v>497</v>
      </c>
    </row>
    <row r="52" spans="1:22" ht="27.6" hidden="1" customHeight="1">
      <c r="A52" s="230"/>
      <c r="B52" s="230"/>
      <c r="C52" s="230">
        <f>C51*500</f>
        <v>0</v>
      </c>
      <c r="O52" s="228"/>
      <c r="P52" s="650"/>
      <c r="Q52" s="650"/>
      <c r="R52" s="650"/>
      <c r="S52" s="650"/>
      <c r="T52" s="422"/>
      <c r="U52" s="211"/>
    </row>
    <row r="53" spans="1:22" ht="27.6" hidden="1" customHeight="1">
      <c r="A53" s="230"/>
      <c r="B53" s="230"/>
      <c r="C53" s="230">
        <f>SUM(B53,C52)</f>
        <v>0</v>
      </c>
    </row>
    <row r="54" spans="1:22" ht="13.8" hidden="1" thickBot="1"/>
    <row r="55" spans="1:22" ht="27" hidden="1" customHeight="1">
      <c r="B55" s="641" t="s">
        <v>2399</v>
      </c>
      <c r="C55" s="642"/>
      <c r="D55" s="214" t="s">
        <v>2402</v>
      </c>
      <c r="E55" s="341"/>
      <c r="V55" s="185" t="s">
        <v>2404</v>
      </c>
    </row>
    <row r="56" spans="1:22" ht="27" hidden="1" customHeight="1" thickBot="1">
      <c r="B56" s="643" t="s">
        <v>2400</v>
      </c>
      <c r="C56" s="644"/>
      <c r="D56" s="192" t="s">
        <v>2403</v>
      </c>
      <c r="E56" s="340"/>
      <c r="V56" s="185" t="s">
        <v>2405</v>
      </c>
    </row>
  </sheetData>
  <mergeCells count="22">
    <mergeCell ref="W8:Y9"/>
    <mergeCell ref="P1:R1"/>
    <mergeCell ref="S1:U1"/>
    <mergeCell ref="C2:P2"/>
    <mergeCell ref="R2:V2"/>
    <mergeCell ref="B4:J4"/>
    <mergeCell ref="B55:C55"/>
    <mergeCell ref="B56:C56"/>
    <mergeCell ref="P52:S52"/>
    <mergeCell ref="L41:U43"/>
    <mergeCell ref="M44:N44"/>
    <mergeCell ref="O44:S44"/>
    <mergeCell ref="M45:N45"/>
    <mergeCell ref="O45:S45"/>
    <mergeCell ref="M46:N46"/>
    <mergeCell ref="O46:S46"/>
    <mergeCell ref="N47:P47"/>
    <mergeCell ref="D49:L49"/>
    <mergeCell ref="P49:S49"/>
    <mergeCell ref="D50:L50"/>
    <mergeCell ref="D51:L51"/>
    <mergeCell ref="P51:S51"/>
  </mergeCells>
  <phoneticPr fontId="2"/>
  <dataValidations count="1">
    <dataValidation type="list" allowBlank="1" showInputMessage="1" showErrorMessage="1" sqref="E55:E56" xr:uid="{00000000-0002-0000-0E00-000000000000}">
      <formula1>$V$55:$V$56</formula1>
    </dataValidation>
  </dataValidations>
  <printOptions horizontalCentered="1"/>
  <pageMargins left="0.39370078740157483" right="0.39370078740157483" top="0.78740157480314965" bottom="0.39370078740157483" header="0.31496062992125984" footer="0.31496062992125984"/>
  <pageSetup paperSize="9" scale="55" orientation="portrait" blackAndWhite="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pageSetUpPr fitToPage="1"/>
  </sheetPr>
  <dimension ref="A1:AQ71"/>
  <sheetViews>
    <sheetView showGridLines="0" view="pageBreakPreview" zoomScale="55" zoomScaleNormal="55" zoomScaleSheetLayoutView="55" workbookViewId="0">
      <selection activeCell="M4" sqref="M4:N4"/>
    </sheetView>
  </sheetViews>
  <sheetFormatPr defaultColWidth="8.88671875" defaultRowHeight="13.2"/>
  <cols>
    <col min="1" max="1" width="10.88671875" style="185" customWidth="1"/>
    <col min="2" max="2" width="9.109375" style="185" customWidth="1"/>
    <col min="3" max="3" width="7.109375" style="185" customWidth="1"/>
    <col min="4" max="4" width="18.109375" style="185" customWidth="1"/>
    <col min="5" max="5" width="12.88671875" style="185" customWidth="1"/>
    <col min="6" max="6" width="10.88671875" style="185" hidden="1" customWidth="1"/>
    <col min="7" max="7" width="4.44140625" style="185" customWidth="1"/>
    <col min="8" max="10" width="8.88671875" style="185" customWidth="1"/>
    <col min="11" max="11" width="2.88671875" style="185" customWidth="1"/>
    <col min="12" max="12" width="10.88671875" style="185" customWidth="1"/>
    <col min="13" max="13" width="9.109375" style="185" customWidth="1"/>
    <col min="14" max="14" width="7.109375" style="185" customWidth="1"/>
    <col min="15" max="15" width="18.109375" style="185" customWidth="1"/>
    <col min="16" max="16" width="12.88671875" style="185" customWidth="1"/>
    <col min="17" max="17" width="10.88671875" style="185" hidden="1" customWidth="1"/>
    <col min="18" max="18" width="4.44140625" style="185" customWidth="1"/>
    <col min="19" max="20" width="8.88671875" style="185" customWidth="1"/>
    <col min="21" max="21" width="8.88671875" style="185"/>
    <col min="22" max="22" width="2.88671875" style="185" customWidth="1"/>
    <col min="23" max="23" width="16.33203125" style="185" customWidth="1"/>
    <col min="24" max="24" width="14.6640625" style="185" customWidth="1"/>
    <col min="25" max="33" width="11" style="185" customWidth="1"/>
    <col min="34" max="43" width="10.88671875" style="185" customWidth="1"/>
    <col min="44" max="16384" width="8.88671875" style="185"/>
  </cols>
  <sheetData>
    <row r="1" spans="1:31" ht="30" customHeight="1" thickBot="1">
      <c r="A1" s="197" t="str">
        <f>設定!$G$2</f>
        <v>令和4年度</v>
      </c>
      <c r="P1" s="569" t="s">
        <v>483</v>
      </c>
      <c r="Q1" s="570"/>
      <c r="R1" s="570"/>
      <c r="S1" s="571">
        <f>名簿!$M$2</f>
        <v>0</v>
      </c>
      <c r="T1" s="618"/>
      <c r="U1" s="572"/>
    </row>
    <row r="2" spans="1:31" ht="30" customHeight="1" thickBot="1">
      <c r="C2" s="619" t="str">
        <f>設定!$G$9</f>
        <v>第７５回　神奈川県中学校陸上競技大会</v>
      </c>
      <c r="D2" s="619"/>
      <c r="E2" s="619"/>
      <c r="F2" s="619"/>
      <c r="G2" s="619"/>
      <c r="H2" s="619"/>
      <c r="I2" s="619"/>
      <c r="J2" s="619"/>
      <c r="K2" s="619"/>
      <c r="L2" s="619"/>
      <c r="M2" s="619"/>
      <c r="N2" s="619"/>
      <c r="O2" s="619"/>
      <c r="P2" s="619"/>
      <c r="Q2" s="190"/>
      <c r="R2" s="574" t="s">
        <v>2126</v>
      </c>
      <c r="S2" s="574"/>
      <c r="T2" s="574"/>
      <c r="U2" s="574"/>
      <c r="V2" s="575"/>
    </row>
    <row r="3" spans="1:31" ht="14.4" customHeight="1" thickBot="1"/>
    <row r="4" spans="1:31" ht="30" customHeight="1" thickBot="1">
      <c r="A4" s="189" t="s">
        <v>369</v>
      </c>
      <c r="B4" s="576" t="str">
        <f>名簿!M5</f>
        <v/>
      </c>
      <c r="C4" s="576"/>
      <c r="D4" s="576"/>
      <c r="E4" s="576"/>
      <c r="F4" s="576"/>
      <c r="G4" s="576"/>
      <c r="H4" s="576"/>
      <c r="I4" s="571"/>
      <c r="J4" s="577"/>
      <c r="L4" s="225" t="s">
        <v>2579</v>
      </c>
      <c r="M4" s="602"/>
      <c r="N4" s="603"/>
      <c r="O4" s="225" t="s">
        <v>2580</v>
      </c>
      <c r="P4" s="602"/>
      <c r="Q4" s="602"/>
      <c r="R4" s="603"/>
    </row>
    <row r="5" spans="1:31" ht="24.9" customHeight="1" thickBot="1">
      <c r="A5" s="186" t="s">
        <v>486</v>
      </c>
      <c r="L5" s="186" t="s">
        <v>484</v>
      </c>
    </row>
    <row r="6" spans="1:31" ht="45" customHeight="1" thickBot="1">
      <c r="A6" s="198" t="s">
        <v>489</v>
      </c>
      <c r="B6" s="199" t="s">
        <v>855</v>
      </c>
      <c r="C6" s="194" t="s">
        <v>851</v>
      </c>
      <c r="D6" s="195" t="s">
        <v>863</v>
      </c>
      <c r="E6" s="195" t="s">
        <v>862</v>
      </c>
      <c r="F6" s="195" t="s">
        <v>1079</v>
      </c>
      <c r="G6" s="195" t="s">
        <v>354</v>
      </c>
      <c r="H6" s="195" t="s">
        <v>364</v>
      </c>
      <c r="I6" s="296" t="s">
        <v>2424</v>
      </c>
      <c r="J6" s="196" t="s">
        <v>1639</v>
      </c>
      <c r="L6" s="198" t="s">
        <v>489</v>
      </c>
      <c r="M6" s="199" t="s">
        <v>855</v>
      </c>
      <c r="N6" s="194" t="s">
        <v>851</v>
      </c>
      <c r="O6" s="195" t="s">
        <v>863</v>
      </c>
      <c r="P6" s="195" t="s">
        <v>862</v>
      </c>
      <c r="Q6" s="195" t="s">
        <v>1079</v>
      </c>
      <c r="R6" s="195" t="s">
        <v>354</v>
      </c>
      <c r="S6" s="195" t="s">
        <v>364</v>
      </c>
      <c r="T6" s="296" t="s">
        <v>2424</v>
      </c>
      <c r="U6" s="196" t="s">
        <v>1639</v>
      </c>
    </row>
    <row r="7" spans="1:31" ht="27.6" customHeight="1">
      <c r="A7" s="257" t="s">
        <v>1080</v>
      </c>
      <c r="B7" s="212"/>
      <c r="C7" s="213" t="str">
        <f>IF(B7="","",$S$1)</f>
        <v/>
      </c>
      <c r="D7" s="214" t="str">
        <f>IF(B7="","",VLOOKUP(B7,個人番号,名簿!$D$1,FALSE))</f>
        <v/>
      </c>
      <c r="E7" s="214" t="str">
        <f>IF(B7="","",VLOOKUP(B7,個人番号,名簿!$E$1,FALSE))</f>
        <v/>
      </c>
      <c r="F7" s="214" t="str">
        <f>IF(B7="","",VLOOKUP(B7,個人番号,名簿!$H$1,FALSE))</f>
        <v/>
      </c>
      <c r="G7" s="214" t="str">
        <f>IF(B7="","",VLOOKUP(B7,個人番号,名簿!$F$1,FALSE))</f>
        <v/>
      </c>
      <c r="H7" s="246"/>
      <c r="I7" s="427" t="str">
        <f>IF(B7="","",VLOOKUP(B7,個人番号,名簿!$J$1,FALSE))</f>
        <v/>
      </c>
      <c r="J7" s="215" t="str">
        <f>IF(B7="","",VLOOKUP(B7,個人番号,名簿!$I$1,FALSE))</f>
        <v/>
      </c>
      <c r="L7" s="257" t="s">
        <v>1080</v>
      </c>
      <c r="M7" s="212"/>
      <c r="N7" s="213" t="str">
        <f>IF(M7="","",$S$1)</f>
        <v/>
      </c>
      <c r="O7" s="214" t="str">
        <f>IF(M7="","",VLOOKUP(M7,個人番号,名簿!$D$1,FALSE))</f>
        <v/>
      </c>
      <c r="P7" s="214" t="str">
        <f>IF(M7="","",VLOOKUP(M7,個人番号,名簿!$E$1,FALSE))</f>
        <v/>
      </c>
      <c r="Q7" s="214" t="str">
        <f>IF(M7="","",VLOOKUP(M7,個人番号,名簿!$H$1,FALSE))</f>
        <v/>
      </c>
      <c r="R7" s="214" t="str">
        <f>IF(M7="","",VLOOKUP(M7,個人番号,名簿!$F$1,FALSE))</f>
        <v/>
      </c>
      <c r="S7" s="246"/>
      <c r="T7" s="427" t="str">
        <f>IF(M7="","",VLOOKUP(M7,個人番号,名簿!$J$1,FALSE))</f>
        <v/>
      </c>
      <c r="U7" s="215" t="str">
        <f>IF(M7="","",VLOOKUP(M7,個人番号,名簿!$I$1,FALSE))</f>
        <v/>
      </c>
    </row>
    <row r="8" spans="1:31" ht="27.6" customHeight="1">
      <c r="A8" s="258"/>
      <c r="B8" s="205"/>
      <c r="C8" s="201" t="str">
        <f t="shared" ref="C8:C30" si="0">IF(B8="","",$S$1)</f>
        <v/>
      </c>
      <c r="D8" s="191" t="str">
        <f>IF(B8="","",VLOOKUP(B8,個人番号,名簿!$D$1,FALSE))</f>
        <v/>
      </c>
      <c r="E8" s="191" t="str">
        <f>IF(B8="","",VLOOKUP(B8,個人番号,名簿!$E$1,FALSE))</f>
        <v/>
      </c>
      <c r="F8" s="187" t="str">
        <f>IF(B8="","",VLOOKUP(B8,個人番号,名簿!$H$1,FALSE))</f>
        <v/>
      </c>
      <c r="G8" s="191" t="str">
        <f>IF(B8="","",VLOOKUP(B8,個人番号,名簿!$F$1,FALSE))</f>
        <v/>
      </c>
      <c r="H8" s="286"/>
      <c r="I8" s="431" t="str">
        <f>IF(B8="","",VLOOKUP(B8,個人番号,名簿!$J$1,FALSE))</f>
        <v/>
      </c>
      <c r="J8" s="208" t="str">
        <f>IF(B8="","",VLOOKUP(B8,個人番号,名簿!$I$1,FALSE))</f>
        <v/>
      </c>
      <c r="L8" s="258"/>
      <c r="M8" s="205"/>
      <c r="N8" s="201" t="str">
        <f t="shared" ref="N8:N27" si="1">IF(M8="","",$S$1)</f>
        <v/>
      </c>
      <c r="O8" s="191" t="str">
        <f>IF(M8="","",VLOOKUP(M8,個人番号,名簿!$D$1,FALSE))</f>
        <v/>
      </c>
      <c r="P8" s="191" t="str">
        <f>IF(M8="","",VLOOKUP(M8,個人番号,名簿!$E$1,FALSE))</f>
        <v/>
      </c>
      <c r="Q8" s="187" t="str">
        <f>IF(M8="","",VLOOKUP(M8,個人番号,名簿!$H$1,FALSE))</f>
        <v/>
      </c>
      <c r="R8" s="191" t="str">
        <f>IF(M8="","",VLOOKUP(M8,個人番号,名簿!$F$1,FALSE))</f>
        <v/>
      </c>
      <c r="S8" s="286"/>
      <c r="T8" s="431" t="str">
        <f>IF(M8="","",VLOOKUP(M8,個人番号,名簿!$J$1,FALSE))</f>
        <v/>
      </c>
      <c r="U8" s="208" t="str">
        <f>IF(M8="","",VLOOKUP(M8,個人番号,名簿!$I$1,FALSE))</f>
        <v/>
      </c>
      <c r="W8" s="557" t="s">
        <v>2044</v>
      </c>
      <c r="X8" s="558"/>
      <c r="Y8" s="559"/>
    </row>
    <row r="9" spans="1:31" ht="27.6" customHeight="1">
      <c r="A9" s="258" t="s">
        <v>2361</v>
      </c>
      <c r="B9" s="205"/>
      <c r="C9" s="201" t="str">
        <f t="shared" si="0"/>
        <v/>
      </c>
      <c r="D9" s="191" t="str">
        <f>IF(B9="","",VLOOKUP(B9,個人番号,名簿!$D$1,FALSE))</f>
        <v/>
      </c>
      <c r="E9" s="191" t="str">
        <f>IF(B9="","",VLOOKUP(B9,個人番号,名簿!$E$1,FALSE))</f>
        <v/>
      </c>
      <c r="F9" s="187" t="str">
        <f>IF(B9="","",VLOOKUP(B9,個人番号,名簿!$H$1,FALSE))</f>
        <v/>
      </c>
      <c r="G9" s="191" t="str">
        <f>IF(B9="","",VLOOKUP(B9,個人番号,名簿!$F$1,FALSE))</f>
        <v/>
      </c>
      <c r="H9" s="286"/>
      <c r="I9" s="431" t="str">
        <f>IF(B9="","",VLOOKUP(B9,個人番号,名簿!$J$1,FALSE))</f>
        <v/>
      </c>
      <c r="J9" s="208" t="str">
        <f>IF(B9="","",VLOOKUP(B9,個人番号,名簿!$I$1,FALSE))</f>
        <v/>
      </c>
      <c r="L9" s="258" t="s">
        <v>2361</v>
      </c>
      <c r="M9" s="205"/>
      <c r="N9" s="201" t="str">
        <f t="shared" si="1"/>
        <v/>
      </c>
      <c r="O9" s="191" t="str">
        <f>IF(M9="","",VLOOKUP(M9,個人番号,名簿!$D$1,FALSE))</f>
        <v/>
      </c>
      <c r="P9" s="191" t="str">
        <f>IF(M9="","",VLOOKUP(M9,個人番号,名簿!$E$1,FALSE))</f>
        <v/>
      </c>
      <c r="Q9" s="187" t="str">
        <f>IF(M9="","",VLOOKUP(M9,個人番号,名簿!$H$1,FALSE))</f>
        <v/>
      </c>
      <c r="R9" s="191" t="str">
        <f>IF(M9="","",VLOOKUP(M9,個人番号,名簿!$F$1,FALSE))</f>
        <v/>
      </c>
      <c r="S9" s="286"/>
      <c r="T9" s="431" t="str">
        <f>IF(M9="","",VLOOKUP(M9,個人番号,名簿!$J$1,FALSE))</f>
        <v/>
      </c>
      <c r="U9" s="208" t="str">
        <f>IF(M9="","",VLOOKUP(M9,個人番号,名簿!$I$1,FALSE))</f>
        <v/>
      </c>
      <c r="W9" s="560"/>
      <c r="X9" s="561"/>
      <c r="Y9" s="562"/>
    </row>
    <row r="10" spans="1:31" ht="27.6" customHeight="1">
      <c r="A10" s="258"/>
      <c r="B10" s="205"/>
      <c r="C10" s="201" t="str">
        <f t="shared" si="0"/>
        <v/>
      </c>
      <c r="D10" s="191" t="str">
        <f>IF(B10="","",VLOOKUP(B10,個人番号,名簿!$D$1,FALSE))</f>
        <v/>
      </c>
      <c r="E10" s="191" t="str">
        <f>IF(B10="","",VLOOKUP(B10,個人番号,名簿!$E$1,FALSE))</f>
        <v/>
      </c>
      <c r="F10" s="187" t="str">
        <f>IF(B10="","",VLOOKUP(B10,個人番号,名簿!$H$1,FALSE))</f>
        <v/>
      </c>
      <c r="G10" s="191" t="str">
        <f>IF(B10="","",VLOOKUP(B10,個人番号,名簿!$F$1,FALSE))</f>
        <v/>
      </c>
      <c r="H10" s="286"/>
      <c r="I10" s="431" t="str">
        <f>IF(B10="","",VLOOKUP(B10,個人番号,名簿!$J$1,FALSE))</f>
        <v/>
      </c>
      <c r="J10" s="208" t="str">
        <f>IF(B10="","",VLOOKUP(B10,個人番号,名簿!$I$1,FALSE))</f>
        <v/>
      </c>
      <c r="L10" s="258"/>
      <c r="M10" s="205"/>
      <c r="N10" s="201" t="str">
        <f t="shared" si="1"/>
        <v/>
      </c>
      <c r="O10" s="191" t="str">
        <f>IF(M10="","",VLOOKUP(M10,個人番号,名簿!$D$1,FALSE))</f>
        <v/>
      </c>
      <c r="P10" s="191" t="str">
        <f>IF(M10="","",VLOOKUP(M10,個人番号,名簿!$E$1,FALSE))</f>
        <v/>
      </c>
      <c r="Q10" s="187" t="str">
        <f>IF(M10="","",VLOOKUP(M10,個人番号,名簿!$H$1,FALSE))</f>
        <v/>
      </c>
      <c r="R10" s="191" t="str">
        <f>IF(M10="","",VLOOKUP(M10,個人番号,名簿!$F$1,FALSE))</f>
        <v/>
      </c>
      <c r="S10" s="286"/>
      <c r="T10" s="431" t="str">
        <f>IF(M10="","",VLOOKUP(M10,個人番号,名簿!$J$1,FALSE))</f>
        <v/>
      </c>
      <c r="U10" s="208" t="str">
        <f>IF(M10="","",VLOOKUP(M10,個人番号,名簿!$I$1,FALSE))</f>
        <v/>
      </c>
    </row>
    <row r="11" spans="1:31" ht="27.6" customHeight="1">
      <c r="A11" s="258" t="s">
        <v>2429</v>
      </c>
      <c r="B11" s="205"/>
      <c r="C11" s="201" t="str">
        <f t="shared" si="0"/>
        <v/>
      </c>
      <c r="D11" s="191" t="str">
        <f>IF(B11="","",VLOOKUP(B11,個人番号,名簿!$D$1,FALSE))</f>
        <v/>
      </c>
      <c r="E11" s="191" t="str">
        <f>IF(B11="","",VLOOKUP(B11,個人番号,名簿!$E$1,FALSE))</f>
        <v/>
      </c>
      <c r="F11" s="187" t="str">
        <f>IF(B11="","",VLOOKUP(B11,個人番号,名簿!$H$1,FALSE))</f>
        <v/>
      </c>
      <c r="G11" s="191" t="str">
        <f>IF(B11="","",VLOOKUP(B11,個人番号,名簿!$F$1,FALSE))</f>
        <v/>
      </c>
      <c r="H11" s="286"/>
      <c r="I11" s="431" t="str">
        <f>IF(B11="","",VLOOKUP(B11,個人番号,名簿!$J$1,FALSE))</f>
        <v/>
      </c>
      <c r="J11" s="208" t="str">
        <f>IF(B11="","",VLOOKUP(B11,個人番号,名簿!$I$1,FALSE))</f>
        <v/>
      </c>
      <c r="L11" s="258" t="s">
        <v>2429</v>
      </c>
      <c r="M11" s="205"/>
      <c r="N11" s="201" t="str">
        <f t="shared" si="1"/>
        <v/>
      </c>
      <c r="O11" s="191" t="str">
        <f>IF(M11="","",VLOOKUP(M11,個人番号,名簿!$D$1,FALSE))</f>
        <v/>
      </c>
      <c r="P11" s="191" t="str">
        <f>IF(M11="","",VLOOKUP(M11,個人番号,名簿!$E$1,FALSE))</f>
        <v/>
      </c>
      <c r="Q11" s="187" t="str">
        <f>IF(M11="","",VLOOKUP(M11,個人番号,名簿!$H$1,FALSE))</f>
        <v/>
      </c>
      <c r="R11" s="191" t="str">
        <f>IF(M11="","",VLOOKUP(M11,個人番号,名簿!$F$1,FALSE))</f>
        <v/>
      </c>
      <c r="S11" s="286"/>
      <c r="T11" s="431" t="str">
        <f>IF(M11="","",VLOOKUP(M11,個人番号,名簿!$J$1,FALSE))</f>
        <v/>
      </c>
      <c r="U11" s="208" t="str">
        <f>IF(M11="","",VLOOKUP(M11,個人番号,名簿!$I$1,FALSE))</f>
        <v/>
      </c>
      <c r="W11" s="285" t="s">
        <v>3</v>
      </c>
    </row>
    <row r="12" spans="1:31" ht="27.6" customHeight="1" thickBot="1">
      <c r="A12" s="259"/>
      <c r="B12" s="206"/>
      <c r="C12" s="202" t="str">
        <f t="shared" si="0"/>
        <v/>
      </c>
      <c r="D12" s="192" t="str">
        <f>IF(B12="","",VLOOKUP(B12,個人番号,名簿!$D$1,FALSE))</f>
        <v/>
      </c>
      <c r="E12" s="192" t="str">
        <f>IF(B12="","",VLOOKUP(B12,個人番号,名簿!$E$1,FALSE))</f>
        <v/>
      </c>
      <c r="F12" s="188" t="str">
        <f>IF(B12="","",VLOOKUP(B12,個人番号,名簿!$H$1,FALSE))</f>
        <v/>
      </c>
      <c r="G12" s="192" t="str">
        <f>IF(B12="","",VLOOKUP(B12,個人番号,名簿!$F$1,FALSE))</f>
        <v/>
      </c>
      <c r="H12" s="287"/>
      <c r="I12" s="432" t="str">
        <f>IF(B12="","",VLOOKUP(B12,個人番号,名簿!$J$1,FALSE))</f>
        <v/>
      </c>
      <c r="J12" s="209" t="str">
        <f>IF(B12="","",VLOOKUP(B12,個人番号,名簿!$I$1,FALSE))</f>
        <v/>
      </c>
      <c r="L12" s="259"/>
      <c r="M12" s="206"/>
      <c r="N12" s="202" t="str">
        <f t="shared" si="1"/>
        <v/>
      </c>
      <c r="O12" s="192" t="str">
        <f>IF(M12="","",VLOOKUP(M12,個人番号,名簿!$D$1,FALSE))</f>
        <v/>
      </c>
      <c r="P12" s="192" t="str">
        <f>IF(M12="","",VLOOKUP(M12,個人番号,名簿!$E$1,FALSE))</f>
        <v/>
      </c>
      <c r="Q12" s="188" t="str">
        <f>IF(M12="","",VLOOKUP(M12,個人番号,名簿!$H$1,FALSE))</f>
        <v/>
      </c>
      <c r="R12" s="192" t="str">
        <f>IF(M12="","",VLOOKUP(M12,個人番号,名簿!$F$1,FALSE))</f>
        <v/>
      </c>
      <c r="S12" s="287"/>
      <c r="T12" s="432" t="str">
        <f>IF(M12="","",VLOOKUP(M12,個人番号,名簿!$J$1,FALSE))</f>
        <v/>
      </c>
      <c r="U12" s="209" t="str">
        <f>IF(M12="","",VLOOKUP(M12,個人番号,名簿!$I$1,FALSE))</f>
        <v/>
      </c>
      <c r="W12" s="192" t="s">
        <v>489</v>
      </c>
      <c r="X12" s="192" t="s">
        <v>1079</v>
      </c>
      <c r="Y12" s="192" t="s">
        <v>2146</v>
      </c>
      <c r="Z12" s="192" t="s">
        <v>2147</v>
      </c>
      <c r="AA12" s="192" t="s">
        <v>2148</v>
      </c>
      <c r="AB12" s="192" t="s">
        <v>2149</v>
      </c>
      <c r="AC12" s="192" t="s">
        <v>2150</v>
      </c>
      <c r="AD12" s="192" t="s">
        <v>2151</v>
      </c>
      <c r="AE12" s="192" t="s">
        <v>1087</v>
      </c>
    </row>
    <row r="13" spans="1:31" ht="27.6" customHeight="1">
      <c r="A13" s="257" t="s">
        <v>1082</v>
      </c>
      <c r="B13" s="212"/>
      <c r="C13" s="213" t="str">
        <f t="shared" si="0"/>
        <v/>
      </c>
      <c r="D13" s="214" t="str">
        <f>IF(B13="","",VLOOKUP(B13,個人番号,名簿!$D$1,FALSE))</f>
        <v/>
      </c>
      <c r="E13" s="214" t="str">
        <f>IF(B13="","",VLOOKUP(B13,個人番号,名簿!$E$1,FALSE))</f>
        <v/>
      </c>
      <c r="F13" s="250" t="str">
        <f>IF(B13="","",VLOOKUP(B13,個人番号,名簿!$H$1,FALSE))</f>
        <v/>
      </c>
      <c r="G13" s="214" t="str">
        <f>IF(B13="","",VLOOKUP(B13,個人番号,名簿!$F$1,FALSE))</f>
        <v/>
      </c>
      <c r="H13" s="246"/>
      <c r="I13" s="427" t="str">
        <f>IF(B13="","",VLOOKUP(B13,個人番号,名簿!$J$1,FALSE))</f>
        <v/>
      </c>
      <c r="J13" s="215" t="str">
        <f>IF(B13="","",VLOOKUP(B13,個人番号,名簿!$I$1,FALSE))</f>
        <v/>
      </c>
      <c r="L13" s="257" t="s">
        <v>1082</v>
      </c>
      <c r="M13" s="212"/>
      <c r="N13" s="213" t="str">
        <f t="shared" si="1"/>
        <v/>
      </c>
      <c r="O13" s="214" t="str">
        <f>IF(M13="","",VLOOKUP(M13,個人番号,名簿!$D$1,FALSE))</f>
        <v/>
      </c>
      <c r="P13" s="214" t="str">
        <f>IF(M13="","",VLOOKUP(M13,個人番号,名簿!$E$1,FALSE))</f>
        <v/>
      </c>
      <c r="Q13" s="250" t="str">
        <f>IF(M13="","",VLOOKUP(M13,個人番号,名簿!$H$1,FALSE))</f>
        <v/>
      </c>
      <c r="R13" s="214" t="str">
        <f>IF(M13="","",VLOOKUP(M13,個人番号,名簿!$F$1,FALSE))</f>
        <v/>
      </c>
      <c r="S13" s="246"/>
      <c r="T13" s="427" t="str">
        <f>IF(M13="","",VLOOKUP(M13,個人番号,名簿!$J$1,FALSE))</f>
        <v/>
      </c>
      <c r="U13" s="215" t="str">
        <f>IF(M13="","",VLOOKUP(M13,個人番号,名簿!$I$1,FALSE))</f>
        <v/>
      </c>
      <c r="W13" s="218" t="s">
        <v>2549</v>
      </c>
      <c r="X13" s="214" t="str">
        <f>F7</f>
        <v/>
      </c>
      <c r="Y13" s="240">
        <f>B7</f>
        <v>0</v>
      </c>
      <c r="Z13" s="240">
        <f>B8</f>
        <v>0</v>
      </c>
      <c r="AA13" s="240">
        <f>B9</f>
        <v>0</v>
      </c>
      <c r="AB13" s="240">
        <f>B10</f>
        <v>0</v>
      </c>
      <c r="AC13" s="240">
        <f>B11</f>
        <v>0</v>
      </c>
      <c r="AD13" s="240">
        <f>B12</f>
        <v>0</v>
      </c>
      <c r="AE13" s="237">
        <f>H7</f>
        <v>0</v>
      </c>
    </row>
    <row r="14" spans="1:31" ht="27.6" customHeight="1" thickBot="1">
      <c r="A14" s="258"/>
      <c r="B14" s="205"/>
      <c r="C14" s="201" t="str">
        <f t="shared" si="0"/>
        <v/>
      </c>
      <c r="D14" s="191" t="str">
        <f>IF(B14="","",VLOOKUP(B14,個人番号,名簿!$D$1,FALSE))</f>
        <v/>
      </c>
      <c r="E14" s="191" t="str">
        <f>IF(B14="","",VLOOKUP(B14,個人番号,名簿!$E$1,FALSE))</f>
        <v/>
      </c>
      <c r="F14" s="187" t="str">
        <f>IF(B14="","",VLOOKUP(B14,個人番号,名簿!$H$1,FALSE))</f>
        <v/>
      </c>
      <c r="G14" s="191" t="str">
        <f>IF(B14="","",VLOOKUP(B14,個人番号,名簿!$F$1,FALSE))</f>
        <v/>
      </c>
      <c r="H14" s="286"/>
      <c r="I14" s="431" t="str">
        <f>IF(B14="","",VLOOKUP(B14,個人番号,名簿!$J$1,FALSE))</f>
        <v/>
      </c>
      <c r="J14" s="208" t="str">
        <f>IF(B14="","",VLOOKUP(B14,個人番号,名簿!$I$1,FALSE))</f>
        <v/>
      </c>
      <c r="L14" s="258"/>
      <c r="M14" s="205"/>
      <c r="N14" s="201" t="str">
        <f t="shared" si="1"/>
        <v/>
      </c>
      <c r="O14" s="191" t="str">
        <f>IF(M14="","",VLOOKUP(M14,個人番号,名簿!$D$1,FALSE))</f>
        <v/>
      </c>
      <c r="P14" s="191" t="str">
        <f>IF(M14="","",VLOOKUP(M14,個人番号,名簿!$E$1,FALSE))</f>
        <v/>
      </c>
      <c r="Q14" s="187" t="str">
        <f>IF(M14="","",VLOOKUP(M14,個人番号,名簿!$H$1,FALSE))</f>
        <v/>
      </c>
      <c r="R14" s="191" t="str">
        <f>IF(M14="","",VLOOKUP(M14,個人番号,名簿!$F$1,FALSE))</f>
        <v/>
      </c>
      <c r="S14" s="286"/>
      <c r="T14" s="431" t="str">
        <f>IF(M14="","",VLOOKUP(M14,個人番号,名簿!$J$1,FALSE))</f>
        <v/>
      </c>
      <c r="U14" s="208" t="str">
        <f>IF(M14="","",VLOOKUP(M14,個人番号,名簿!$I$1,FALSE))</f>
        <v/>
      </c>
      <c r="W14" s="220" t="s">
        <v>2550</v>
      </c>
      <c r="X14" s="192" t="str">
        <f>Q7</f>
        <v/>
      </c>
      <c r="Y14" s="241">
        <f>M7</f>
        <v>0</v>
      </c>
      <c r="Z14" s="241">
        <f>M8</f>
        <v>0</v>
      </c>
      <c r="AA14" s="241">
        <f>M9</f>
        <v>0</v>
      </c>
      <c r="AB14" s="241">
        <f>M10</f>
        <v>0</v>
      </c>
      <c r="AC14" s="241">
        <f>M11</f>
        <v>0</v>
      </c>
      <c r="AD14" s="241">
        <f>M12</f>
        <v>0</v>
      </c>
      <c r="AE14" s="238">
        <f>S7</f>
        <v>0</v>
      </c>
    </row>
    <row r="15" spans="1:31" ht="27.6" customHeight="1">
      <c r="A15" s="258" t="s">
        <v>2361</v>
      </c>
      <c r="B15" s="205"/>
      <c r="C15" s="201" t="str">
        <f t="shared" si="0"/>
        <v/>
      </c>
      <c r="D15" s="191" t="str">
        <f>IF(B15="","",VLOOKUP(B15,個人番号,名簿!$D$1,FALSE))</f>
        <v/>
      </c>
      <c r="E15" s="191" t="str">
        <f>IF(B15="","",VLOOKUP(B15,個人番号,名簿!$E$1,FALSE))</f>
        <v/>
      </c>
      <c r="F15" s="187" t="str">
        <f>IF(B15="","",VLOOKUP(B15,個人番号,名簿!$H$1,FALSE))</f>
        <v/>
      </c>
      <c r="G15" s="191" t="str">
        <f>IF(B15="","",VLOOKUP(B15,個人番号,名簿!$F$1,FALSE))</f>
        <v/>
      </c>
      <c r="H15" s="286"/>
      <c r="I15" s="431" t="str">
        <f>IF(B15="","",VLOOKUP(B15,個人番号,名簿!$J$1,FALSE))</f>
        <v/>
      </c>
      <c r="J15" s="208" t="str">
        <f>IF(B15="","",VLOOKUP(B15,個人番号,名簿!$I$1,FALSE))</f>
        <v/>
      </c>
      <c r="L15" s="258" t="s">
        <v>2361</v>
      </c>
      <c r="M15" s="205"/>
      <c r="N15" s="201" t="str">
        <f t="shared" si="1"/>
        <v/>
      </c>
      <c r="O15" s="191" t="str">
        <f>IF(M15="","",VLOOKUP(M15,個人番号,名簿!$D$1,FALSE))</f>
        <v/>
      </c>
      <c r="P15" s="191" t="str">
        <f>IF(M15="","",VLOOKUP(M15,個人番号,名簿!$E$1,FALSE))</f>
        <v/>
      </c>
      <c r="Q15" s="187" t="str">
        <f>IF(M15="","",VLOOKUP(M15,個人番号,名簿!$H$1,FALSE))</f>
        <v/>
      </c>
      <c r="R15" s="191" t="str">
        <f>IF(M15="","",VLOOKUP(M15,個人番号,名簿!$F$1,FALSE))</f>
        <v/>
      </c>
      <c r="S15" s="286"/>
      <c r="T15" s="431" t="str">
        <f>IF(M15="","",VLOOKUP(M15,個人番号,名簿!$J$1,FALSE))</f>
        <v/>
      </c>
      <c r="U15" s="208" t="str">
        <f>IF(M15="","",VLOOKUP(M15,個人番号,名簿!$I$1,FALSE))</f>
        <v/>
      </c>
      <c r="W15" s="218" t="s">
        <v>2551</v>
      </c>
      <c r="X15" s="214" t="str">
        <f>F13</f>
        <v/>
      </c>
      <c r="Y15" s="242">
        <f>B13</f>
        <v>0</v>
      </c>
      <c r="Z15" s="242">
        <f>B14</f>
        <v>0</v>
      </c>
      <c r="AA15" s="242">
        <f>B15</f>
        <v>0</v>
      </c>
      <c r="AB15" s="242">
        <f>B16</f>
        <v>0</v>
      </c>
      <c r="AC15" s="242">
        <f>B17</f>
        <v>0</v>
      </c>
      <c r="AD15" s="242">
        <f>B18</f>
        <v>0</v>
      </c>
      <c r="AE15" s="239">
        <f>H13</f>
        <v>0</v>
      </c>
    </row>
    <row r="16" spans="1:31" ht="27.6" customHeight="1" thickBot="1">
      <c r="A16" s="258"/>
      <c r="B16" s="205"/>
      <c r="C16" s="201" t="str">
        <f t="shared" si="0"/>
        <v/>
      </c>
      <c r="D16" s="191" t="str">
        <f>IF(B16="","",VLOOKUP(B16,個人番号,名簿!$D$1,FALSE))</f>
        <v/>
      </c>
      <c r="E16" s="191" t="str">
        <f>IF(B16="","",VLOOKUP(B16,個人番号,名簿!$E$1,FALSE))</f>
        <v/>
      </c>
      <c r="F16" s="187" t="str">
        <f>IF(B16="","",VLOOKUP(B16,個人番号,名簿!$H$1,FALSE))</f>
        <v/>
      </c>
      <c r="G16" s="191" t="str">
        <f>IF(B16="","",VLOOKUP(B16,個人番号,名簿!$F$1,FALSE))</f>
        <v/>
      </c>
      <c r="H16" s="286"/>
      <c r="I16" s="431" t="str">
        <f>IF(B16="","",VLOOKUP(B16,個人番号,名簿!$J$1,FALSE))</f>
        <v/>
      </c>
      <c r="J16" s="208" t="str">
        <f>IF(B16="","",VLOOKUP(B16,個人番号,名簿!$I$1,FALSE))</f>
        <v/>
      </c>
      <c r="L16" s="258"/>
      <c r="M16" s="205"/>
      <c r="N16" s="201" t="str">
        <f t="shared" si="1"/>
        <v/>
      </c>
      <c r="O16" s="191" t="str">
        <f>IF(M16="","",VLOOKUP(M16,個人番号,名簿!$D$1,FALSE))</f>
        <v/>
      </c>
      <c r="P16" s="191" t="str">
        <f>IF(M16="","",VLOOKUP(M16,個人番号,名簿!$E$1,FALSE))</f>
        <v/>
      </c>
      <c r="Q16" s="187" t="str">
        <f>IF(M16="","",VLOOKUP(M16,個人番号,名簿!$H$1,FALSE))</f>
        <v/>
      </c>
      <c r="R16" s="191" t="str">
        <f>IF(M16="","",VLOOKUP(M16,個人番号,名簿!$F$1,FALSE))</f>
        <v/>
      </c>
      <c r="S16" s="286"/>
      <c r="T16" s="431" t="str">
        <f>IF(M16="","",VLOOKUP(M16,個人番号,名簿!$J$1,FALSE))</f>
        <v/>
      </c>
      <c r="U16" s="208" t="str">
        <f>IF(M16="","",VLOOKUP(M16,個人番号,名簿!$I$1,FALSE))</f>
        <v/>
      </c>
      <c r="W16" s="220" t="s">
        <v>2552</v>
      </c>
      <c r="X16" s="192" t="str">
        <f>Q13</f>
        <v/>
      </c>
      <c r="Y16" s="241">
        <f>M13</f>
        <v>0</v>
      </c>
      <c r="Z16" s="241">
        <f>M14</f>
        <v>0</v>
      </c>
      <c r="AA16" s="241">
        <f>M15</f>
        <v>0</v>
      </c>
      <c r="AB16" s="241">
        <f>M16</f>
        <v>0</v>
      </c>
      <c r="AC16" s="241">
        <f>M17</f>
        <v>0</v>
      </c>
      <c r="AD16" s="241">
        <f>M18</f>
        <v>0</v>
      </c>
      <c r="AE16" s="238">
        <f>S13</f>
        <v>0</v>
      </c>
    </row>
    <row r="17" spans="1:43" ht="27.6" customHeight="1">
      <c r="A17" s="258" t="s">
        <v>2429</v>
      </c>
      <c r="B17" s="205"/>
      <c r="C17" s="201" t="str">
        <f t="shared" si="0"/>
        <v/>
      </c>
      <c r="D17" s="191" t="str">
        <f>IF(B17="","",VLOOKUP(B17,個人番号,名簿!$D$1,FALSE))</f>
        <v/>
      </c>
      <c r="E17" s="191" t="str">
        <f>IF(B17="","",VLOOKUP(B17,個人番号,名簿!$E$1,FALSE))</f>
        <v/>
      </c>
      <c r="F17" s="187" t="str">
        <f>IF(B17="","",VLOOKUP(B17,個人番号,名簿!$H$1,FALSE))</f>
        <v/>
      </c>
      <c r="G17" s="191" t="str">
        <f>IF(B17="","",VLOOKUP(B17,個人番号,名簿!$F$1,FALSE))</f>
        <v/>
      </c>
      <c r="H17" s="286"/>
      <c r="I17" s="431" t="str">
        <f>IF(B17="","",VLOOKUP(B17,個人番号,名簿!$J$1,FALSE))</f>
        <v/>
      </c>
      <c r="J17" s="208" t="str">
        <f>IF(B17="","",VLOOKUP(B17,個人番号,名簿!$I$1,FALSE))</f>
        <v/>
      </c>
      <c r="L17" s="258" t="s">
        <v>2429</v>
      </c>
      <c r="M17" s="205"/>
      <c r="N17" s="201" t="str">
        <f t="shared" si="1"/>
        <v/>
      </c>
      <c r="O17" s="191" t="str">
        <f>IF(M17="","",VLOOKUP(M17,個人番号,名簿!$D$1,FALSE))</f>
        <v/>
      </c>
      <c r="P17" s="191" t="str">
        <f>IF(M17="","",VLOOKUP(M17,個人番号,名簿!$E$1,FALSE))</f>
        <v/>
      </c>
      <c r="Q17" s="187" t="str">
        <f>IF(M17="","",VLOOKUP(M17,個人番号,名簿!$H$1,FALSE))</f>
        <v/>
      </c>
      <c r="R17" s="191" t="str">
        <f>IF(M17="","",VLOOKUP(M17,個人番号,名簿!$F$1,FALSE))</f>
        <v/>
      </c>
      <c r="S17" s="286"/>
      <c r="T17" s="431" t="str">
        <f>IF(M17="","",VLOOKUP(M17,個人番号,名簿!$J$1,FALSE))</f>
        <v/>
      </c>
      <c r="U17" s="208" t="str">
        <f>IF(M17="","",VLOOKUP(M17,個人番号,名簿!$I$1,FALSE))</f>
        <v/>
      </c>
    </row>
    <row r="18" spans="1:43" ht="27.6" customHeight="1" thickBot="1">
      <c r="A18" s="259"/>
      <c r="B18" s="206"/>
      <c r="C18" s="202" t="str">
        <f t="shared" si="0"/>
        <v/>
      </c>
      <c r="D18" s="192" t="str">
        <f>IF(B18="","",VLOOKUP(B18,個人番号,名簿!$D$1,FALSE))</f>
        <v/>
      </c>
      <c r="E18" s="192" t="str">
        <f>IF(B18="","",VLOOKUP(B18,個人番号,名簿!$E$1,FALSE))</f>
        <v/>
      </c>
      <c r="F18" s="188" t="str">
        <f>IF(B18="","",VLOOKUP(B18,個人番号,名簿!$H$1,FALSE))</f>
        <v/>
      </c>
      <c r="G18" s="192" t="str">
        <f>IF(B18="","",VLOOKUP(B18,個人番号,名簿!$F$1,FALSE))</f>
        <v/>
      </c>
      <c r="H18" s="287"/>
      <c r="I18" s="432" t="str">
        <f>IF(B18="","",VLOOKUP(B18,個人番号,名簿!$J$1,FALSE))</f>
        <v/>
      </c>
      <c r="J18" s="209" t="str">
        <f>IF(B18="","",VLOOKUP(B18,個人番号,名簿!$I$1,FALSE))</f>
        <v/>
      </c>
      <c r="L18" s="259"/>
      <c r="M18" s="206"/>
      <c r="N18" s="202" t="str">
        <f t="shared" si="1"/>
        <v/>
      </c>
      <c r="O18" s="192" t="str">
        <f>IF(M18="","",VLOOKUP(M18,個人番号,名簿!$D$1,FALSE))</f>
        <v/>
      </c>
      <c r="P18" s="192" t="str">
        <f>IF(M18="","",VLOOKUP(M18,個人番号,名簿!$E$1,FALSE))</f>
        <v/>
      </c>
      <c r="Q18" s="188" t="str">
        <f>IF(M18="","",VLOOKUP(M18,個人番号,名簿!$H$1,FALSE))</f>
        <v/>
      </c>
      <c r="R18" s="192" t="str">
        <f>IF(M18="","",VLOOKUP(M18,個人番号,名簿!$F$1,FALSE))</f>
        <v/>
      </c>
      <c r="S18" s="287"/>
      <c r="T18" s="432" t="str">
        <f>IF(M18="","",VLOOKUP(M18,個人番号,名簿!$J$1,FALSE))</f>
        <v/>
      </c>
      <c r="U18" s="209" t="str">
        <f>IF(M18="","",VLOOKUP(M18,個人番号,名簿!$I$1,FALSE))</f>
        <v/>
      </c>
      <c r="W18" s="285" t="s">
        <v>2</v>
      </c>
    </row>
    <row r="19" spans="1:43" ht="27.6" customHeight="1" thickBot="1">
      <c r="A19" s="234" t="s">
        <v>2313</v>
      </c>
      <c r="B19" s="212"/>
      <c r="C19" s="213" t="str">
        <f t="shared" si="0"/>
        <v/>
      </c>
      <c r="D19" s="214" t="str">
        <f>IF(B19="","",VLOOKUP(B19,個人番号,名簿!$D$1,FALSE))</f>
        <v/>
      </c>
      <c r="E19" s="214" t="str">
        <f>IF(B19="","",VLOOKUP(B19,個人番号,名簿!$E$1,FALSE))</f>
        <v/>
      </c>
      <c r="F19" s="250" t="str">
        <f>IF(B19="","",VLOOKUP(B19,個人番号,名簿!$H$1,FALSE))</f>
        <v/>
      </c>
      <c r="G19" s="214" t="str">
        <f>IF(B19="","",VLOOKUP(B19,個人番号,名簿!$F$1,FALSE))</f>
        <v/>
      </c>
      <c r="H19" s="246"/>
      <c r="I19" s="427" t="str">
        <f>IF(B19="","",VLOOKUP(B19,個人番号,名簿!$J$1,FALSE))</f>
        <v/>
      </c>
      <c r="J19" s="215" t="str">
        <f>IF(B19="","",VLOOKUP(B19,個人番号,名簿!$I$1,FALSE))</f>
        <v/>
      </c>
      <c r="K19" s="230">
        <f t="shared" ref="K19:K46" si="2">IF(B19="",99,VLOOKUP(A19,種目県総体,2,FALSE))</f>
        <v>99</v>
      </c>
      <c r="L19" s="234" t="s">
        <v>2370</v>
      </c>
      <c r="M19" s="212"/>
      <c r="N19" s="213" t="str">
        <f t="shared" si="1"/>
        <v/>
      </c>
      <c r="O19" s="214" t="str">
        <f>IF(M19="","",VLOOKUP(M19,個人番号,名簿!$D$1,FALSE))</f>
        <v/>
      </c>
      <c r="P19" s="214" t="str">
        <f>IF(M19="","",VLOOKUP(M19,個人番号,名簿!$E$1,FALSE))</f>
        <v/>
      </c>
      <c r="Q19" s="250" t="str">
        <f>IF(M19="","",VLOOKUP(M19,個人番号,名簿!$H$1,FALSE))</f>
        <v/>
      </c>
      <c r="R19" s="214" t="str">
        <f>IF(M19="","",VLOOKUP(M19,個人番号,名簿!$F$1,FALSE))</f>
        <v/>
      </c>
      <c r="S19" s="246"/>
      <c r="T19" s="427" t="str">
        <f>IF(M19="","",VLOOKUP(M19,個人番号,名簿!$J$1,FALSE))</f>
        <v/>
      </c>
      <c r="U19" s="215" t="str">
        <f>IF(M19="","",VLOOKUP(M19,個人番号,名簿!$I$1,FALSE))</f>
        <v/>
      </c>
      <c r="W19" s="210" t="s">
        <v>483</v>
      </c>
      <c r="X19" s="210" t="s">
        <v>1079</v>
      </c>
      <c r="Y19" s="235" t="s">
        <v>1545</v>
      </c>
      <c r="Z19" s="235" t="s">
        <v>1546</v>
      </c>
      <c r="AA19" s="235" t="s">
        <v>1547</v>
      </c>
      <c r="AB19" s="235" t="s">
        <v>1548</v>
      </c>
      <c r="AC19" s="235" t="s">
        <v>1549</v>
      </c>
      <c r="AD19" s="235" t="s">
        <v>1550</v>
      </c>
      <c r="AE19" s="235" t="s">
        <v>1551</v>
      </c>
      <c r="AF19" s="235" t="s">
        <v>1552</v>
      </c>
      <c r="AG19" s="210" t="s">
        <v>1542</v>
      </c>
      <c r="AH19" s="235" t="s">
        <v>2415</v>
      </c>
      <c r="AI19" s="419" t="s">
        <v>2416</v>
      </c>
      <c r="AJ19" s="235" t="s">
        <v>2417</v>
      </c>
      <c r="AK19" s="235" t="s">
        <v>2418</v>
      </c>
      <c r="AL19" s="235" t="s">
        <v>2419</v>
      </c>
      <c r="AM19" s="419" t="s">
        <v>2420</v>
      </c>
      <c r="AN19" s="235" t="s">
        <v>2626</v>
      </c>
      <c r="AO19" s="235" t="s">
        <v>2627</v>
      </c>
      <c r="AP19" s="235" t="s">
        <v>2605</v>
      </c>
      <c r="AQ19" s="210" t="s">
        <v>2606</v>
      </c>
    </row>
    <row r="20" spans="1:43" ht="27.6" customHeight="1" thickBot="1">
      <c r="A20" s="232" t="s">
        <v>2362</v>
      </c>
      <c r="B20" s="205"/>
      <c r="C20" s="201" t="str">
        <f t="shared" si="0"/>
        <v/>
      </c>
      <c r="D20" s="191" t="str">
        <f>IF(B20="","",VLOOKUP(B20,個人番号,名簿!$D$1,FALSE))</f>
        <v/>
      </c>
      <c r="E20" s="191" t="str">
        <f>IF(B20="","",VLOOKUP(B20,個人番号,名簿!$E$1,FALSE))</f>
        <v/>
      </c>
      <c r="F20" s="187" t="str">
        <f>IF(B20="","",VLOOKUP(B20,個人番号,名簿!$H$1,FALSE))</f>
        <v/>
      </c>
      <c r="G20" s="191" t="str">
        <f>IF(B20="","",VLOOKUP(B20,個人番号,名簿!$F$1,FALSE))</f>
        <v/>
      </c>
      <c r="H20" s="244"/>
      <c r="I20" s="431" t="str">
        <f>IF(B20="","",VLOOKUP(B20,個人番号,名簿!$J$1,FALSE))</f>
        <v/>
      </c>
      <c r="J20" s="208" t="str">
        <f>IF(B20="","",VLOOKUP(B20,個人番号,名簿!$I$1,FALSE))</f>
        <v/>
      </c>
      <c r="K20" s="230">
        <f t="shared" si="2"/>
        <v>99</v>
      </c>
      <c r="L20" s="232" t="s">
        <v>2371</v>
      </c>
      <c r="M20" s="205"/>
      <c r="N20" s="201" t="str">
        <f t="shared" si="1"/>
        <v/>
      </c>
      <c r="O20" s="191" t="str">
        <f>IF(M20="","",VLOOKUP(M20,個人番号,名簿!$D$1,FALSE))</f>
        <v/>
      </c>
      <c r="P20" s="191" t="str">
        <f>IF(M20="","",VLOOKUP(M20,個人番号,名簿!$E$1,FALSE))</f>
        <v/>
      </c>
      <c r="Q20" s="187" t="str">
        <f>IF(M20="","",VLOOKUP(M20,個人番号,名簿!$H$1,FALSE))</f>
        <v/>
      </c>
      <c r="R20" s="191" t="str">
        <f>IF(M20="","",VLOOKUP(M20,個人番号,名簿!$F$1,FALSE))</f>
        <v/>
      </c>
      <c r="S20" s="244"/>
      <c r="T20" s="431" t="str">
        <f>IF(M20="","",VLOOKUP(M20,個人番号,名簿!$J$1,FALSE))</f>
        <v/>
      </c>
      <c r="U20" s="208" t="str">
        <f>IF(M20="","",VLOOKUP(M20,個人番号,名簿!$I$1,FALSE))</f>
        <v/>
      </c>
      <c r="W20" s="225">
        <f>$S$1</f>
        <v>0</v>
      </c>
      <c r="X20" s="226" t="str">
        <f>$B$4</f>
        <v/>
      </c>
      <c r="Y20" s="236">
        <f>$B$49</f>
        <v>0</v>
      </c>
      <c r="Z20" s="236">
        <f>$B$50</f>
        <v>0</v>
      </c>
      <c r="AA20" s="236">
        <f>$B$51</f>
        <v>0</v>
      </c>
      <c r="AB20" s="226">
        <f>$C$49</f>
        <v>0</v>
      </c>
      <c r="AC20" s="226">
        <f>$C$50</f>
        <v>0</v>
      </c>
      <c r="AD20" s="226">
        <f>$C$51</f>
        <v>0</v>
      </c>
      <c r="AE20" s="294"/>
      <c r="AF20" s="294"/>
      <c r="AG20" s="227">
        <f>$C$53</f>
        <v>0</v>
      </c>
      <c r="AH20" s="225">
        <f>$E$65</f>
        <v>0</v>
      </c>
      <c r="AI20" s="227">
        <f>$E$66</f>
        <v>0</v>
      </c>
      <c r="AJ20" s="226">
        <f>$E$68</f>
        <v>0</v>
      </c>
      <c r="AK20" s="226">
        <f>$E$69</f>
        <v>0</v>
      </c>
      <c r="AL20" s="226">
        <f>$E$70</f>
        <v>0</v>
      </c>
      <c r="AM20" s="227">
        <f>$E$71</f>
        <v>0</v>
      </c>
      <c r="AN20" s="226">
        <f>$D$54</f>
        <v>0</v>
      </c>
      <c r="AO20" s="226">
        <f>$D$59</f>
        <v>0</v>
      </c>
      <c r="AP20" s="226">
        <f>$M$4</f>
        <v>0</v>
      </c>
      <c r="AQ20" s="227">
        <f>$P$4</f>
        <v>0</v>
      </c>
    </row>
    <row r="21" spans="1:43" ht="27.6" customHeight="1">
      <c r="A21" s="232" t="s">
        <v>2363</v>
      </c>
      <c r="B21" s="205"/>
      <c r="C21" s="201" t="str">
        <f t="shared" si="0"/>
        <v/>
      </c>
      <c r="D21" s="191" t="str">
        <f>IF(B21="","",VLOOKUP(B21,個人番号,名簿!$D$1,FALSE))</f>
        <v/>
      </c>
      <c r="E21" s="191" t="str">
        <f>IF(B21="","",VLOOKUP(B21,個人番号,名簿!$E$1,FALSE))</f>
        <v/>
      </c>
      <c r="F21" s="187" t="str">
        <f>IF(B21="","",VLOOKUP(B21,個人番号,名簿!$H$1,FALSE))</f>
        <v/>
      </c>
      <c r="G21" s="191" t="str">
        <f>IF(B21="","",VLOOKUP(B21,個人番号,名簿!$F$1,FALSE))</f>
        <v/>
      </c>
      <c r="H21" s="244"/>
      <c r="I21" s="431" t="str">
        <f>IF(B21="","",VLOOKUP(B21,個人番号,名簿!$J$1,FALSE))</f>
        <v/>
      </c>
      <c r="J21" s="208" t="str">
        <f>IF(B21="","",VLOOKUP(B21,個人番号,名簿!$I$1,FALSE))</f>
        <v/>
      </c>
      <c r="K21" s="230">
        <f t="shared" si="2"/>
        <v>99</v>
      </c>
      <c r="L21" s="232" t="s">
        <v>2364</v>
      </c>
      <c r="M21" s="205"/>
      <c r="N21" s="201" t="str">
        <f t="shared" si="1"/>
        <v/>
      </c>
      <c r="O21" s="191" t="str">
        <f>IF(M21="","",VLOOKUP(M21,個人番号,名簿!$D$1,FALSE))</f>
        <v/>
      </c>
      <c r="P21" s="191" t="str">
        <f>IF(M21="","",VLOOKUP(M21,個人番号,名簿!$E$1,FALSE))</f>
        <v/>
      </c>
      <c r="Q21" s="187" t="str">
        <f>IF(M21="","",VLOOKUP(M21,個人番号,名簿!$H$1,FALSE))</f>
        <v/>
      </c>
      <c r="R21" s="191" t="str">
        <f>IF(M21="","",VLOOKUP(M21,個人番号,名簿!$F$1,FALSE))</f>
        <v/>
      </c>
      <c r="S21" s="244"/>
      <c r="T21" s="431" t="str">
        <f>IF(M21="","",VLOOKUP(M21,個人番号,名簿!$J$1,FALSE))</f>
        <v/>
      </c>
      <c r="U21" s="208" t="str">
        <f>IF(M21="","",VLOOKUP(M21,個人番号,名簿!$I$1,FALSE))</f>
        <v/>
      </c>
    </row>
    <row r="22" spans="1:43" ht="27.6" customHeight="1">
      <c r="A22" s="232" t="s">
        <v>2364</v>
      </c>
      <c r="B22" s="205"/>
      <c r="C22" s="201" t="str">
        <f t="shared" si="0"/>
        <v/>
      </c>
      <c r="D22" s="191" t="str">
        <f>IF(B22="","",VLOOKUP(B22,個人番号,名簿!$D$1,FALSE))</f>
        <v/>
      </c>
      <c r="E22" s="191" t="str">
        <f>IF(B22="","",VLOOKUP(B22,個人番号,名簿!$E$1,FALSE))</f>
        <v/>
      </c>
      <c r="F22" s="187" t="str">
        <f>IF(B22="","",VLOOKUP(B22,個人番号,名簿!$H$1,FALSE))</f>
        <v/>
      </c>
      <c r="G22" s="191" t="str">
        <f>IF(B22="","",VLOOKUP(B22,個人番号,名簿!$F$1,FALSE))</f>
        <v/>
      </c>
      <c r="H22" s="244"/>
      <c r="I22" s="431" t="str">
        <f>IF(B22="","",VLOOKUP(B22,個人番号,名簿!$J$1,FALSE))</f>
        <v/>
      </c>
      <c r="J22" s="208" t="str">
        <f>IF(B22="","",VLOOKUP(B22,個人番号,名簿!$I$1,FALSE))</f>
        <v/>
      </c>
      <c r="K22" s="230">
        <f t="shared" si="2"/>
        <v>99</v>
      </c>
      <c r="L22" s="232" t="s">
        <v>2365</v>
      </c>
      <c r="M22" s="205"/>
      <c r="N22" s="201" t="str">
        <f t="shared" si="1"/>
        <v/>
      </c>
      <c r="O22" s="191" t="str">
        <f>IF(M22="","",VLOOKUP(M22,個人番号,名簿!$D$1,FALSE))</f>
        <v/>
      </c>
      <c r="P22" s="191" t="str">
        <f>IF(M22="","",VLOOKUP(M22,個人番号,名簿!$E$1,FALSE))</f>
        <v/>
      </c>
      <c r="Q22" s="187" t="str">
        <f>IF(M22="","",VLOOKUP(M22,個人番号,名簿!$H$1,FALSE))</f>
        <v/>
      </c>
      <c r="R22" s="191" t="str">
        <f>IF(M22="","",VLOOKUP(M22,個人番号,名簿!$F$1,FALSE))</f>
        <v/>
      </c>
      <c r="S22" s="244"/>
      <c r="T22" s="431" t="str">
        <f>IF(M22="","",VLOOKUP(M22,個人番号,名簿!$J$1,FALSE))</f>
        <v/>
      </c>
      <c r="U22" s="208" t="str">
        <f>IF(M22="","",VLOOKUP(M22,個人番号,名簿!$I$1,FALSE))</f>
        <v/>
      </c>
      <c r="W22" s="185" t="s">
        <v>2581</v>
      </c>
      <c r="X22" s="185" t="s">
        <v>2581</v>
      </c>
    </row>
    <row r="23" spans="1:43" ht="27.6" customHeight="1">
      <c r="A23" s="232" t="s">
        <v>2365</v>
      </c>
      <c r="B23" s="205"/>
      <c r="C23" s="201" t="str">
        <f t="shared" si="0"/>
        <v/>
      </c>
      <c r="D23" s="191" t="str">
        <f>IF(B23="","",VLOOKUP(B23,個人番号,名簿!$D$1,FALSE))</f>
        <v/>
      </c>
      <c r="E23" s="191" t="str">
        <f>IF(B23="","",VLOOKUP(B23,個人番号,名簿!$E$1,FALSE))</f>
        <v/>
      </c>
      <c r="F23" s="187" t="str">
        <f>IF(B23="","",VLOOKUP(B23,個人番号,名簿!$H$1,FALSE))</f>
        <v/>
      </c>
      <c r="G23" s="191" t="str">
        <f>IF(B23="","",VLOOKUP(B23,個人番号,名簿!$F$1,FALSE))</f>
        <v/>
      </c>
      <c r="H23" s="244"/>
      <c r="I23" s="431" t="str">
        <f>IF(B23="","",VLOOKUP(B23,個人番号,名簿!$J$1,FALSE))</f>
        <v/>
      </c>
      <c r="J23" s="208" t="str">
        <f>IF(B23="","",VLOOKUP(B23,個人番号,名簿!$I$1,FALSE))</f>
        <v/>
      </c>
      <c r="K23" s="230">
        <f t="shared" si="2"/>
        <v>99</v>
      </c>
      <c r="L23" s="232" t="s">
        <v>2372</v>
      </c>
      <c r="M23" s="205"/>
      <c r="N23" s="201" t="str">
        <f t="shared" si="1"/>
        <v/>
      </c>
      <c r="O23" s="191" t="str">
        <f>IF(M23="","",VLOOKUP(M23,個人番号,名簿!$D$1,FALSE))</f>
        <v/>
      </c>
      <c r="P23" s="191" t="str">
        <f>IF(M23="","",VLOOKUP(M23,個人番号,名簿!$E$1,FALSE))</f>
        <v/>
      </c>
      <c r="Q23" s="187" t="str">
        <f>IF(M23="","",VLOOKUP(M23,個人番号,名簿!$H$1,FALSE))</f>
        <v/>
      </c>
      <c r="R23" s="191" t="str">
        <f>IF(M23="","",VLOOKUP(M23,個人番号,名簿!$F$1,FALSE))</f>
        <v/>
      </c>
      <c r="S23" s="244"/>
      <c r="T23" s="431" t="str">
        <f>IF(M23="","",VLOOKUP(M23,個人番号,名簿!$J$1,FALSE))</f>
        <v/>
      </c>
      <c r="U23" s="208" t="str">
        <f>IF(M23="","",VLOOKUP(M23,個人番号,名簿!$I$1,FALSE))</f>
        <v/>
      </c>
      <c r="W23" s="185" t="s">
        <v>2582</v>
      </c>
      <c r="X23" s="185" t="s">
        <v>2583</v>
      </c>
    </row>
    <row r="24" spans="1:43" ht="27.6" customHeight="1">
      <c r="A24" s="232" t="s">
        <v>2366</v>
      </c>
      <c r="B24" s="205"/>
      <c r="C24" s="201" t="str">
        <f t="shared" si="0"/>
        <v/>
      </c>
      <c r="D24" s="191" t="str">
        <f>IF(B24="","",VLOOKUP(B24,個人番号,名簿!$D$1,FALSE))</f>
        <v/>
      </c>
      <c r="E24" s="191" t="str">
        <f>IF(B24="","",VLOOKUP(B24,個人番号,名簿!$E$1,FALSE))</f>
        <v/>
      </c>
      <c r="F24" s="187" t="str">
        <f>IF(B24="","",VLOOKUP(B24,個人番号,名簿!$H$1,FALSE))</f>
        <v/>
      </c>
      <c r="G24" s="191" t="str">
        <f>IF(B24="","",VLOOKUP(B24,個人番号,名簿!$F$1,FALSE))</f>
        <v/>
      </c>
      <c r="H24" s="244"/>
      <c r="I24" s="431" t="str">
        <f>IF(B24="","",VLOOKUP(B24,個人番号,名簿!$J$1,FALSE))</f>
        <v/>
      </c>
      <c r="J24" s="208" t="str">
        <f>IF(B24="","",VLOOKUP(B24,個人番号,名簿!$I$1,FALSE))</f>
        <v/>
      </c>
      <c r="K24" s="230">
        <f t="shared" si="2"/>
        <v>99</v>
      </c>
      <c r="L24" s="232" t="s">
        <v>490</v>
      </c>
      <c r="M24" s="205"/>
      <c r="N24" s="201" t="str">
        <f t="shared" si="1"/>
        <v/>
      </c>
      <c r="O24" s="191" t="str">
        <f>IF(M24="","",VLOOKUP(M24,個人番号,名簿!$D$1,FALSE))</f>
        <v/>
      </c>
      <c r="P24" s="191" t="str">
        <f>IF(M24="","",VLOOKUP(M24,個人番号,名簿!$E$1,FALSE))</f>
        <v/>
      </c>
      <c r="Q24" s="187" t="str">
        <f>IF(M24="","",VLOOKUP(M24,個人番号,名簿!$H$1,FALSE))</f>
        <v/>
      </c>
      <c r="R24" s="191" t="str">
        <f>IF(M24="","",VLOOKUP(M24,個人番号,名簿!$F$1,FALSE))</f>
        <v/>
      </c>
      <c r="S24" s="244"/>
      <c r="T24" s="431" t="str">
        <f>IF(M24="","",VLOOKUP(M24,個人番号,名簿!$J$1,FALSE))</f>
        <v/>
      </c>
      <c r="U24" s="208" t="str">
        <f>IF(M24="","",VLOOKUP(M24,個人番号,名簿!$I$1,FALSE))</f>
        <v/>
      </c>
      <c r="W24" s="185" t="s">
        <v>2584</v>
      </c>
      <c r="X24" s="185" t="s">
        <v>2585</v>
      </c>
    </row>
    <row r="25" spans="1:43" ht="27.6" customHeight="1">
      <c r="A25" s="232" t="s">
        <v>2367</v>
      </c>
      <c r="B25" s="205"/>
      <c r="C25" s="201" t="str">
        <f t="shared" si="0"/>
        <v/>
      </c>
      <c r="D25" s="191" t="str">
        <f>IF(B25="","",VLOOKUP(B25,個人番号,名簿!$D$1,FALSE))</f>
        <v/>
      </c>
      <c r="E25" s="191" t="str">
        <f>IF(B25="","",VLOOKUP(B25,個人番号,名簿!$E$1,FALSE))</f>
        <v/>
      </c>
      <c r="F25" s="187" t="str">
        <f>IF(B25="","",VLOOKUP(B25,個人番号,名簿!$H$1,FALSE))</f>
        <v/>
      </c>
      <c r="G25" s="191" t="str">
        <f>IF(B25="","",VLOOKUP(B25,個人番号,名簿!$F$1,FALSE))</f>
        <v/>
      </c>
      <c r="H25" s="244"/>
      <c r="I25" s="431" t="str">
        <f>IF(B25="","",VLOOKUP(B25,個人番号,名簿!$J$1,FALSE))</f>
        <v/>
      </c>
      <c r="J25" s="208" t="str">
        <f>IF(B25="","",VLOOKUP(B25,個人番号,名簿!$I$1,FALSE))</f>
        <v/>
      </c>
      <c r="K25" s="230">
        <f t="shared" si="2"/>
        <v>99</v>
      </c>
      <c r="L25" s="232" t="s">
        <v>491</v>
      </c>
      <c r="M25" s="205"/>
      <c r="N25" s="201" t="str">
        <f t="shared" si="1"/>
        <v/>
      </c>
      <c r="O25" s="191" t="str">
        <f>IF(M25="","",VLOOKUP(M25,個人番号,名簿!$D$1,FALSE))</f>
        <v/>
      </c>
      <c r="P25" s="191" t="str">
        <f>IF(M25="","",VLOOKUP(M25,個人番号,名簿!$E$1,FALSE))</f>
        <v/>
      </c>
      <c r="Q25" s="187" t="str">
        <f>IF(M25="","",VLOOKUP(M25,個人番号,名簿!$H$1,FALSE))</f>
        <v/>
      </c>
      <c r="R25" s="191" t="str">
        <f>IF(M25="","",VLOOKUP(M25,個人番号,名簿!$F$1,FALSE))</f>
        <v/>
      </c>
      <c r="S25" s="244"/>
      <c r="T25" s="431" t="str">
        <f>IF(M25="","",VLOOKUP(M25,個人番号,名簿!$J$1,FALSE))</f>
        <v/>
      </c>
      <c r="U25" s="208" t="str">
        <f>IF(M25="","",VLOOKUP(M25,個人番号,名簿!$I$1,FALSE))</f>
        <v/>
      </c>
      <c r="W25" s="185" t="s">
        <v>2586</v>
      </c>
      <c r="X25" s="185" t="s">
        <v>2587</v>
      </c>
    </row>
    <row r="26" spans="1:43" ht="27.6" customHeight="1">
      <c r="A26" s="232" t="s">
        <v>490</v>
      </c>
      <c r="B26" s="205"/>
      <c r="C26" s="201" t="str">
        <f t="shared" si="0"/>
        <v/>
      </c>
      <c r="D26" s="191" t="str">
        <f>IF(B26="","",VLOOKUP(B26,個人番号,名簿!$D$1,FALSE))</f>
        <v/>
      </c>
      <c r="E26" s="191" t="str">
        <f>IF(B26="","",VLOOKUP(B26,個人番号,名簿!$E$1,FALSE))</f>
        <v/>
      </c>
      <c r="F26" s="187" t="str">
        <f>IF(B26="","",VLOOKUP(B26,個人番号,名簿!$H$1,FALSE))</f>
        <v/>
      </c>
      <c r="G26" s="191" t="str">
        <f>IF(B26="","",VLOOKUP(B26,個人番号,名簿!$F$1,FALSE))</f>
        <v/>
      </c>
      <c r="H26" s="244"/>
      <c r="I26" s="431" t="str">
        <f>IF(B26="","",VLOOKUP(B26,個人番号,名簿!$J$1,FALSE))</f>
        <v/>
      </c>
      <c r="J26" s="208" t="str">
        <f>IF(B26="","",VLOOKUP(B26,個人番号,名簿!$I$1,FALSE))</f>
        <v/>
      </c>
      <c r="K26" s="230">
        <f t="shared" si="2"/>
        <v>99</v>
      </c>
      <c r="L26" s="232" t="s">
        <v>492</v>
      </c>
      <c r="M26" s="205"/>
      <c r="N26" s="201" t="str">
        <f t="shared" si="1"/>
        <v/>
      </c>
      <c r="O26" s="191" t="str">
        <f>IF(M26="","",VLOOKUP(M26,個人番号,名簿!$D$1,FALSE))</f>
        <v/>
      </c>
      <c r="P26" s="191" t="str">
        <f>IF(M26="","",VLOOKUP(M26,個人番号,名簿!$E$1,FALSE))</f>
        <v/>
      </c>
      <c r="Q26" s="187" t="str">
        <f>IF(M26="","",VLOOKUP(M26,個人番号,名簿!$H$1,FALSE))</f>
        <v/>
      </c>
      <c r="R26" s="191" t="str">
        <f>IF(M26="","",VLOOKUP(M26,個人番号,名簿!$F$1,FALSE))</f>
        <v/>
      </c>
      <c r="S26" s="244"/>
      <c r="T26" s="431" t="str">
        <f>IF(M26="","",VLOOKUP(M26,個人番号,名簿!$J$1,FALSE))</f>
        <v/>
      </c>
      <c r="U26" s="208" t="str">
        <f>IF(M26="","",VLOOKUP(M26,個人番号,名簿!$I$1,FALSE))</f>
        <v/>
      </c>
      <c r="W26" s="185" t="s">
        <v>2588</v>
      </c>
      <c r="X26" s="185" t="s">
        <v>2589</v>
      </c>
    </row>
    <row r="27" spans="1:43" ht="27.6" customHeight="1" thickBot="1">
      <c r="A27" s="232" t="s">
        <v>494</v>
      </c>
      <c r="B27" s="205"/>
      <c r="C27" s="201" t="str">
        <f t="shared" si="0"/>
        <v/>
      </c>
      <c r="D27" s="191" t="str">
        <f>IF(B27="","",VLOOKUP(B27,個人番号,名簿!$D$1,FALSE))</f>
        <v/>
      </c>
      <c r="E27" s="191" t="str">
        <f>IF(B27="","",VLOOKUP(B27,個人番号,名簿!$E$1,FALSE))</f>
        <v/>
      </c>
      <c r="F27" s="187" t="str">
        <f>IF(B27="","",VLOOKUP(B27,個人番号,名簿!$H$1,FALSE))</f>
        <v/>
      </c>
      <c r="G27" s="191" t="str">
        <f>IF(B27="","",VLOOKUP(B27,個人番号,名簿!$F$1,FALSE))</f>
        <v/>
      </c>
      <c r="H27" s="244"/>
      <c r="I27" s="431" t="str">
        <f>IF(B27="","",VLOOKUP(B27,個人番号,名簿!$J$1,FALSE))</f>
        <v/>
      </c>
      <c r="J27" s="208" t="str">
        <f>IF(B27="","",VLOOKUP(B27,個人番号,名簿!$I$1,FALSE))</f>
        <v/>
      </c>
      <c r="K27" s="230">
        <f t="shared" si="2"/>
        <v>99</v>
      </c>
      <c r="L27" s="233" t="s">
        <v>852</v>
      </c>
      <c r="M27" s="206"/>
      <c r="N27" s="202" t="str">
        <f t="shared" si="1"/>
        <v/>
      </c>
      <c r="O27" s="192" t="str">
        <f>IF(M27="","",VLOOKUP(M27,個人番号,名簿!$D$1,FALSE))</f>
        <v/>
      </c>
      <c r="P27" s="192" t="str">
        <f>IF(M27="","",VLOOKUP(M27,個人番号,名簿!$E$1,FALSE))</f>
        <v/>
      </c>
      <c r="Q27" s="188" t="str">
        <f>IF(M27="","",VLOOKUP(M27,個人番号,名簿!$H$1,FALSE))</f>
        <v/>
      </c>
      <c r="R27" s="192" t="str">
        <f>IF(M27="","",VLOOKUP(M27,個人番号,名簿!$F$1,FALSE))</f>
        <v/>
      </c>
      <c r="S27" s="521"/>
      <c r="T27" s="432" t="str">
        <f>IF(M27="","",VLOOKUP(M27,個人番号,名簿!$J$1,FALSE))</f>
        <v/>
      </c>
      <c r="U27" s="209" t="str">
        <f>IF(M27="","",VLOOKUP(M27,個人番号,名簿!$I$1,FALSE))</f>
        <v/>
      </c>
      <c r="X27" s="185" t="s">
        <v>2590</v>
      </c>
    </row>
    <row r="28" spans="1:43" ht="27.6" customHeight="1">
      <c r="A28" s="232" t="s">
        <v>491</v>
      </c>
      <c r="B28" s="205"/>
      <c r="C28" s="201" t="str">
        <f t="shared" si="0"/>
        <v/>
      </c>
      <c r="D28" s="191" t="str">
        <f>IF(B28="","",VLOOKUP(B28,個人番号,名簿!$D$1,FALSE))</f>
        <v/>
      </c>
      <c r="E28" s="191" t="str">
        <f>IF(B28="","",VLOOKUP(B28,個人番号,名簿!$E$1,FALSE))</f>
        <v/>
      </c>
      <c r="F28" s="187" t="str">
        <f>IF(B28="","",VLOOKUP(B28,個人番号,名簿!$H$1,FALSE))</f>
        <v/>
      </c>
      <c r="G28" s="191" t="str">
        <f>IF(B28="","",VLOOKUP(B28,個人番号,名簿!$F$1,FALSE))</f>
        <v/>
      </c>
      <c r="H28" s="244"/>
      <c r="I28" s="431" t="str">
        <f>IF(B28="","",VLOOKUP(B28,個人番号,名簿!$J$1,FALSE))</f>
        <v/>
      </c>
      <c r="J28" s="208" t="str">
        <f>IF(B28="","",VLOOKUP(B28,個人番号,名簿!$I$1,FALSE))</f>
        <v/>
      </c>
      <c r="K28" s="230">
        <f t="shared" si="2"/>
        <v>99</v>
      </c>
      <c r="L28" s="231"/>
      <c r="M28" s="204"/>
      <c r="N28" s="338"/>
      <c r="O28" s="193" t="str">
        <f>IF(M28="","",VLOOKUP(M28,個人番号,名簿!$D$1,FALSE))</f>
        <v/>
      </c>
      <c r="P28" s="193" t="str">
        <f>IF(M28="","",VLOOKUP(M28,個人番号,名簿!$E$1,FALSE))</f>
        <v/>
      </c>
      <c r="Q28" s="247" t="str">
        <f>IF(M28="","",VLOOKUP(M28,個人番号,名簿!$H$1,FALSE))</f>
        <v/>
      </c>
      <c r="R28" s="193" t="str">
        <f>IF(M28="","",VLOOKUP(M28,個人番号,名簿!$F$1,FALSE))</f>
        <v/>
      </c>
      <c r="S28" s="243"/>
      <c r="T28" s="433" t="str">
        <f>IF(M28="","",VLOOKUP(M28,個人番号,名簿!$J$1,FALSE))</f>
        <v/>
      </c>
      <c r="U28" s="207" t="str">
        <f>IF(M28="","",VLOOKUP(M28,個人番号,名簿!$I$1,FALSE))</f>
        <v/>
      </c>
      <c r="X28" s="185" t="s">
        <v>2591</v>
      </c>
    </row>
    <row r="29" spans="1:43" ht="27.6" customHeight="1">
      <c r="A29" s="232" t="s">
        <v>492</v>
      </c>
      <c r="B29" s="205"/>
      <c r="C29" s="201" t="str">
        <f t="shared" si="0"/>
        <v/>
      </c>
      <c r="D29" s="191" t="str">
        <f>IF(B29="","",VLOOKUP(B29,個人番号,名簿!$D$1,FALSE))</f>
        <v/>
      </c>
      <c r="E29" s="191" t="str">
        <f>IF(B29="","",VLOOKUP(B29,個人番号,名簿!$E$1,FALSE))</f>
        <v/>
      </c>
      <c r="F29" s="187" t="str">
        <f>IF(B29="","",VLOOKUP(B29,個人番号,名簿!$H$1,FALSE))</f>
        <v/>
      </c>
      <c r="G29" s="191" t="str">
        <f>IF(B29="","",VLOOKUP(B29,個人番号,名簿!$F$1,FALSE))</f>
        <v/>
      </c>
      <c r="H29" s="244"/>
      <c r="I29" s="431" t="str">
        <f>IF(B29="","",VLOOKUP(B29,個人番号,名簿!$J$1,FALSE))</f>
        <v/>
      </c>
      <c r="J29" s="208" t="str">
        <f>IF(B29="","",VLOOKUP(B29,個人番号,名簿!$I$1,FALSE))</f>
        <v/>
      </c>
      <c r="K29" s="230">
        <f t="shared" si="2"/>
        <v>99</v>
      </c>
      <c r="L29" s="232"/>
      <c r="M29" s="205"/>
      <c r="N29" s="280"/>
      <c r="O29" s="191" t="str">
        <f>IF(M29="","",VLOOKUP(M29,個人番号,名簿!$D$1,FALSE))</f>
        <v/>
      </c>
      <c r="P29" s="191" t="str">
        <f>IF(M29="","",VLOOKUP(M29,個人番号,名簿!$E$1,FALSE))</f>
        <v/>
      </c>
      <c r="Q29" s="187" t="str">
        <f>IF(M29="","",VLOOKUP(M29,個人番号,名簿!$H$1,FALSE))</f>
        <v/>
      </c>
      <c r="R29" s="191" t="str">
        <f>IF(M29="","",VLOOKUP(M29,個人番号,名簿!$F$1,FALSE))</f>
        <v/>
      </c>
      <c r="S29" s="244"/>
      <c r="T29" s="431" t="str">
        <f>IF(M29="","",VLOOKUP(M29,個人番号,名簿!$J$1,FALSE))</f>
        <v/>
      </c>
      <c r="U29" s="208" t="str">
        <f>IF(M29="","",VLOOKUP(M29,個人番号,名簿!$I$1,FALSE))</f>
        <v/>
      </c>
      <c r="X29" s="185" t="s">
        <v>2592</v>
      </c>
    </row>
    <row r="30" spans="1:43" ht="27.6" customHeight="1" thickBot="1">
      <c r="A30" s="233" t="s">
        <v>852</v>
      </c>
      <c r="B30" s="206"/>
      <c r="C30" s="202" t="str">
        <f t="shared" si="0"/>
        <v/>
      </c>
      <c r="D30" s="192" t="str">
        <f>IF(B30="","",VLOOKUP(B30,個人番号,名簿!$D$1,FALSE))</f>
        <v/>
      </c>
      <c r="E30" s="192" t="str">
        <f>IF(B30="","",VLOOKUP(B30,個人番号,名簿!$E$1,FALSE))</f>
        <v/>
      </c>
      <c r="F30" s="188" t="str">
        <f>IF(B30="","",VLOOKUP(B30,個人番号,名簿!$H$1,FALSE))</f>
        <v/>
      </c>
      <c r="G30" s="192" t="str">
        <f>IF(B30="","",VLOOKUP(B30,個人番号,名簿!$F$1,FALSE))</f>
        <v/>
      </c>
      <c r="H30" s="521"/>
      <c r="I30" s="432" t="str">
        <f>IF(B30="","",VLOOKUP(B30,個人番号,名簿!$J$1,FALSE))</f>
        <v/>
      </c>
      <c r="J30" s="209" t="str">
        <f>IF(B30="","",VLOOKUP(B30,個人番号,名簿!$I$1,FALSE))</f>
        <v/>
      </c>
      <c r="K30" s="230">
        <f t="shared" si="2"/>
        <v>99</v>
      </c>
      <c r="L30" s="232"/>
      <c r="M30" s="205"/>
      <c r="N30" s="280"/>
      <c r="O30" s="191" t="str">
        <f>IF(M30="","",VLOOKUP(M30,個人番号,名簿!$D$1,FALSE))</f>
        <v/>
      </c>
      <c r="P30" s="191" t="str">
        <f>IF(M30="","",VLOOKUP(M30,個人番号,名簿!$E$1,FALSE))</f>
        <v/>
      </c>
      <c r="Q30" s="187" t="str">
        <f>IF(M30="","",VLOOKUP(M30,個人番号,名簿!$H$1,FALSE))</f>
        <v/>
      </c>
      <c r="R30" s="191" t="str">
        <f>IF(M30="","",VLOOKUP(M30,個人番号,名簿!$F$1,FALSE))</f>
        <v/>
      </c>
      <c r="S30" s="244"/>
      <c r="T30" s="431" t="str">
        <f>IF(M30="","",VLOOKUP(M30,個人番号,名簿!$J$1,FALSE))</f>
        <v/>
      </c>
      <c r="U30" s="208" t="str">
        <f>IF(M30="","",VLOOKUP(M30,個人番号,名簿!$I$1,FALSE))</f>
        <v/>
      </c>
      <c r="X30" s="185" t="s">
        <v>2593</v>
      </c>
    </row>
    <row r="31" spans="1:43" ht="27.6" customHeight="1">
      <c r="A31" s="231"/>
      <c r="B31" s="204"/>
      <c r="C31" s="338"/>
      <c r="D31" s="193" t="str">
        <f>IF(B31="","",VLOOKUP(B31,個人番号,名簿!$D$1,FALSE))</f>
        <v/>
      </c>
      <c r="E31" s="193" t="str">
        <f>IF(B31="","",VLOOKUP(B31,個人番号,名簿!$E$1,FALSE))</f>
        <v/>
      </c>
      <c r="F31" s="247" t="str">
        <f>IF(B31="","",VLOOKUP(B31,個人番号,名簿!$H$1,FALSE))</f>
        <v/>
      </c>
      <c r="G31" s="193" t="str">
        <f>IF(B31="","",VLOOKUP(B31,個人番号,名簿!$F$1,FALSE))</f>
        <v/>
      </c>
      <c r="H31" s="243"/>
      <c r="I31" s="433" t="str">
        <f>IF(B31="","",VLOOKUP(B31,個人番号,名簿!$J$1,FALSE))</f>
        <v/>
      </c>
      <c r="J31" s="207" t="str">
        <f>IF(B31="","",VLOOKUP(B31,個人番号,名簿!$I$1,FALSE))</f>
        <v/>
      </c>
      <c r="K31" s="230">
        <f t="shared" si="2"/>
        <v>99</v>
      </c>
      <c r="L31" s="232"/>
      <c r="M31" s="205"/>
      <c r="N31" s="280"/>
      <c r="O31" s="191" t="str">
        <f>IF(M31="","",VLOOKUP(M31,個人番号,名簿!$D$1,FALSE))</f>
        <v/>
      </c>
      <c r="P31" s="191" t="str">
        <f>IF(M31="","",VLOOKUP(M31,個人番号,名簿!$E$1,FALSE))</f>
        <v/>
      </c>
      <c r="Q31" s="187" t="str">
        <f>IF(M31="","",VLOOKUP(M31,個人番号,名簿!$H$1,FALSE))</f>
        <v/>
      </c>
      <c r="R31" s="191" t="str">
        <f>IF(M31="","",VLOOKUP(M31,個人番号,名簿!$F$1,FALSE))</f>
        <v/>
      </c>
      <c r="S31" s="244"/>
      <c r="T31" s="431" t="str">
        <f>IF(M31="","",VLOOKUP(M31,個人番号,名簿!$J$1,FALSE))</f>
        <v/>
      </c>
      <c r="U31" s="208" t="str">
        <f>IF(M31="","",VLOOKUP(M31,個人番号,名簿!$I$1,FALSE))</f>
        <v/>
      </c>
      <c r="X31" s="185" t="s">
        <v>2594</v>
      </c>
    </row>
    <row r="32" spans="1:43" ht="27.6" customHeight="1">
      <c r="A32" s="232"/>
      <c r="B32" s="205"/>
      <c r="C32" s="280"/>
      <c r="D32" s="191" t="str">
        <f>IF(B32="","",VLOOKUP(B32,個人番号,名簿!$D$1,FALSE))</f>
        <v/>
      </c>
      <c r="E32" s="191" t="str">
        <f>IF(B32="","",VLOOKUP(B32,個人番号,名簿!$E$1,FALSE))</f>
        <v/>
      </c>
      <c r="F32" s="187" t="str">
        <f>IF(B32="","",VLOOKUP(B32,個人番号,名簿!$H$1,FALSE))</f>
        <v/>
      </c>
      <c r="G32" s="191" t="str">
        <f>IF(B32="","",VLOOKUP(B32,個人番号,名簿!$F$1,FALSE))</f>
        <v/>
      </c>
      <c r="H32" s="244"/>
      <c r="I32" s="431" t="str">
        <f>IF(B32="","",VLOOKUP(B32,個人番号,名簿!$J$1,FALSE))</f>
        <v/>
      </c>
      <c r="J32" s="208" t="str">
        <f>IF(B32="","",VLOOKUP(B32,個人番号,名簿!$I$1,FALSE))</f>
        <v/>
      </c>
      <c r="K32" s="230">
        <f t="shared" si="2"/>
        <v>99</v>
      </c>
      <c r="L32" s="232"/>
      <c r="M32" s="205"/>
      <c r="N32" s="280"/>
      <c r="O32" s="191" t="str">
        <f>IF(M32="","",VLOOKUP(M32,個人番号,名簿!$D$1,FALSE))</f>
        <v/>
      </c>
      <c r="P32" s="191" t="str">
        <f>IF(M32="","",VLOOKUP(M32,個人番号,名簿!$E$1,FALSE))</f>
        <v/>
      </c>
      <c r="Q32" s="187" t="str">
        <f>IF(M32="","",VLOOKUP(M32,個人番号,名簿!$H$1,FALSE))</f>
        <v/>
      </c>
      <c r="R32" s="191" t="str">
        <f>IF(M32="","",VLOOKUP(M32,個人番号,名簿!$F$1,FALSE))</f>
        <v/>
      </c>
      <c r="S32" s="244"/>
      <c r="T32" s="431" t="str">
        <f>IF(M32="","",VLOOKUP(M32,個人番号,名簿!$J$1,FALSE))</f>
        <v/>
      </c>
      <c r="U32" s="208" t="str">
        <f>IF(M32="","",VLOOKUP(M32,個人番号,名簿!$I$1,FALSE))</f>
        <v/>
      </c>
      <c r="X32" s="185" t="s">
        <v>2595</v>
      </c>
    </row>
    <row r="33" spans="1:24" ht="27.6" customHeight="1">
      <c r="A33" s="232"/>
      <c r="B33" s="205"/>
      <c r="C33" s="280"/>
      <c r="D33" s="191" t="str">
        <f>IF(B33="","",VLOOKUP(B33,個人番号,名簿!$D$1,FALSE))</f>
        <v/>
      </c>
      <c r="E33" s="191" t="str">
        <f>IF(B33="","",VLOOKUP(B33,個人番号,名簿!$E$1,FALSE))</f>
        <v/>
      </c>
      <c r="F33" s="187" t="str">
        <f>IF(B33="","",VLOOKUP(B33,個人番号,名簿!$H$1,FALSE))</f>
        <v/>
      </c>
      <c r="G33" s="191" t="str">
        <f>IF(B33="","",VLOOKUP(B33,個人番号,名簿!$F$1,FALSE))</f>
        <v/>
      </c>
      <c r="H33" s="244"/>
      <c r="I33" s="431" t="str">
        <f>IF(B33="","",VLOOKUP(B33,個人番号,名簿!$J$1,FALSE))</f>
        <v/>
      </c>
      <c r="J33" s="208" t="str">
        <f>IF(B33="","",VLOOKUP(B33,個人番号,名簿!$I$1,FALSE))</f>
        <v/>
      </c>
      <c r="K33" s="230">
        <f t="shared" si="2"/>
        <v>99</v>
      </c>
      <c r="L33" s="232"/>
      <c r="M33" s="205"/>
      <c r="N33" s="280"/>
      <c r="O33" s="191" t="str">
        <f>IF(M33="","",VLOOKUP(M33,個人番号,名簿!$D$1,FALSE))</f>
        <v/>
      </c>
      <c r="P33" s="191" t="str">
        <f>IF(M33="","",VLOOKUP(M33,個人番号,名簿!$E$1,FALSE))</f>
        <v/>
      </c>
      <c r="Q33" s="187" t="str">
        <f>IF(M33="","",VLOOKUP(M33,個人番号,名簿!$H$1,FALSE))</f>
        <v/>
      </c>
      <c r="R33" s="191" t="str">
        <f>IF(M33="","",VLOOKUP(M33,個人番号,名簿!$F$1,FALSE))</f>
        <v/>
      </c>
      <c r="S33" s="244"/>
      <c r="T33" s="431" t="str">
        <f>IF(M33="","",VLOOKUP(M33,個人番号,名簿!$J$1,FALSE))</f>
        <v/>
      </c>
      <c r="U33" s="208" t="str">
        <f>IF(M33="","",VLOOKUP(M33,個人番号,名簿!$I$1,FALSE))</f>
        <v/>
      </c>
      <c r="X33" s="185" t="s">
        <v>2596</v>
      </c>
    </row>
    <row r="34" spans="1:24" ht="27.6" customHeight="1">
      <c r="A34" s="232"/>
      <c r="B34" s="205"/>
      <c r="C34" s="280"/>
      <c r="D34" s="191" t="str">
        <f>IF(B34="","",VLOOKUP(B34,個人番号,名簿!$D$1,FALSE))</f>
        <v/>
      </c>
      <c r="E34" s="191" t="str">
        <f>IF(B34="","",VLOOKUP(B34,個人番号,名簿!$E$1,FALSE))</f>
        <v/>
      </c>
      <c r="F34" s="187" t="str">
        <f>IF(B34="","",VLOOKUP(B34,個人番号,名簿!$H$1,FALSE))</f>
        <v/>
      </c>
      <c r="G34" s="191" t="str">
        <f>IF(B34="","",VLOOKUP(B34,個人番号,名簿!$F$1,FALSE))</f>
        <v/>
      </c>
      <c r="H34" s="244"/>
      <c r="I34" s="431" t="str">
        <f>IF(B34="","",VLOOKUP(B34,個人番号,名簿!$J$1,FALSE))</f>
        <v/>
      </c>
      <c r="J34" s="208" t="str">
        <f>IF(B34="","",VLOOKUP(B34,個人番号,名簿!$I$1,FALSE))</f>
        <v/>
      </c>
      <c r="K34" s="230">
        <f t="shared" si="2"/>
        <v>99</v>
      </c>
      <c r="L34" s="232"/>
      <c r="M34" s="205"/>
      <c r="N34" s="280"/>
      <c r="O34" s="191" t="str">
        <f>IF(M34="","",VLOOKUP(M34,個人番号,名簿!$D$1,FALSE))</f>
        <v/>
      </c>
      <c r="P34" s="191" t="str">
        <f>IF(M34="","",VLOOKUP(M34,個人番号,名簿!$E$1,FALSE))</f>
        <v/>
      </c>
      <c r="Q34" s="187" t="str">
        <f>IF(M34="","",VLOOKUP(M34,個人番号,名簿!$H$1,FALSE))</f>
        <v/>
      </c>
      <c r="R34" s="191" t="str">
        <f>IF(M34="","",VLOOKUP(M34,個人番号,名簿!$F$1,FALSE))</f>
        <v/>
      </c>
      <c r="S34" s="244"/>
      <c r="T34" s="431" t="str">
        <f>IF(M34="","",VLOOKUP(M34,個人番号,名簿!$J$1,FALSE))</f>
        <v/>
      </c>
      <c r="U34" s="208" t="str">
        <f>IF(M34="","",VLOOKUP(M34,個人番号,名簿!$I$1,FALSE))</f>
        <v/>
      </c>
      <c r="X34" s="185" t="s">
        <v>2597</v>
      </c>
    </row>
    <row r="35" spans="1:24" ht="27.6" customHeight="1">
      <c r="A35" s="232"/>
      <c r="B35" s="205"/>
      <c r="C35" s="280"/>
      <c r="D35" s="191" t="str">
        <f>IF(B35="","",VLOOKUP(B35,個人番号,名簿!$D$1,FALSE))</f>
        <v/>
      </c>
      <c r="E35" s="191" t="str">
        <f>IF(B35="","",VLOOKUP(B35,個人番号,名簿!$E$1,FALSE))</f>
        <v/>
      </c>
      <c r="F35" s="187" t="str">
        <f>IF(B35="","",VLOOKUP(B35,個人番号,名簿!$H$1,FALSE))</f>
        <v/>
      </c>
      <c r="G35" s="191" t="str">
        <f>IF(B35="","",VLOOKUP(B35,個人番号,名簿!$F$1,FALSE))</f>
        <v/>
      </c>
      <c r="H35" s="244"/>
      <c r="I35" s="431" t="str">
        <f>IF(B35="","",VLOOKUP(B35,個人番号,名簿!$J$1,FALSE))</f>
        <v/>
      </c>
      <c r="J35" s="208" t="str">
        <f>IF(B35="","",VLOOKUP(B35,個人番号,名簿!$I$1,FALSE))</f>
        <v/>
      </c>
      <c r="K35" s="230">
        <f t="shared" si="2"/>
        <v>99</v>
      </c>
      <c r="L35" s="232"/>
      <c r="M35" s="205"/>
      <c r="N35" s="280"/>
      <c r="O35" s="191" t="str">
        <f>IF(M35="","",VLOOKUP(M35,個人番号,名簿!$D$1,FALSE))</f>
        <v/>
      </c>
      <c r="P35" s="191" t="str">
        <f>IF(M35="","",VLOOKUP(M35,個人番号,名簿!$E$1,FALSE))</f>
        <v/>
      </c>
      <c r="Q35" s="187" t="str">
        <f>IF(M35="","",VLOOKUP(M35,個人番号,名簿!$H$1,FALSE))</f>
        <v/>
      </c>
      <c r="R35" s="191" t="str">
        <f>IF(M35="","",VLOOKUP(M35,個人番号,名簿!$F$1,FALSE))</f>
        <v/>
      </c>
      <c r="S35" s="244"/>
      <c r="T35" s="431" t="str">
        <f>IF(M35="","",VLOOKUP(M35,個人番号,名簿!$J$1,FALSE))</f>
        <v/>
      </c>
      <c r="U35" s="208" t="str">
        <f>IF(M35="","",VLOOKUP(M35,個人番号,名簿!$I$1,FALSE))</f>
        <v/>
      </c>
      <c r="X35" s="185" t="s">
        <v>2598</v>
      </c>
    </row>
    <row r="36" spans="1:24" ht="27.6" customHeight="1">
      <c r="A36" s="232"/>
      <c r="B36" s="205"/>
      <c r="C36" s="280"/>
      <c r="D36" s="191" t="str">
        <f>IF(B36="","",VLOOKUP(B36,個人番号,名簿!$D$1,FALSE))</f>
        <v/>
      </c>
      <c r="E36" s="191" t="str">
        <f>IF(B36="","",VLOOKUP(B36,個人番号,名簿!$E$1,FALSE))</f>
        <v/>
      </c>
      <c r="F36" s="187" t="str">
        <f>IF(B36="","",VLOOKUP(B36,個人番号,名簿!$H$1,FALSE))</f>
        <v/>
      </c>
      <c r="G36" s="191" t="str">
        <f>IF(B36="","",VLOOKUP(B36,個人番号,名簿!$F$1,FALSE))</f>
        <v/>
      </c>
      <c r="H36" s="244"/>
      <c r="I36" s="431" t="str">
        <f>IF(B36="","",VLOOKUP(B36,個人番号,名簿!$J$1,FALSE))</f>
        <v/>
      </c>
      <c r="J36" s="208" t="str">
        <f>IF(B36="","",VLOOKUP(B36,個人番号,名簿!$I$1,FALSE))</f>
        <v/>
      </c>
      <c r="K36" s="230">
        <f t="shared" si="2"/>
        <v>99</v>
      </c>
      <c r="L36" s="232"/>
      <c r="M36" s="205"/>
      <c r="N36" s="280"/>
      <c r="O36" s="191" t="str">
        <f>IF(M36="","",VLOOKUP(M36,個人番号,名簿!$D$1,FALSE))</f>
        <v/>
      </c>
      <c r="P36" s="191" t="str">
        <f>IF(M36="","",VLOOKUP(M36,個人番号,名簿!$E$1,FALSE))</f>
        <v/>
      </c>
      <c r="Q36" s="187" t="str">
        <f>IF(M36="","",VLOOKUP(M36,個人番号,名簿!$H$1,FALSE))</f>
        <v/>
      </c>
      <c r="R36" s="191" t="str">
        <f>IF(M36="","",VLOOKUP(M36,個人番号,名簿!$F$1,FALSE))</f>
        <v/>
      </c>
      <c r="S36" s="244"/>
      <c r="T36" s="431" t="str">
        <f>IF(M36="","",VLOOKUP(M36,個人番号,名簿!$J$1,FALSE))</f>
        <v/>
      </c>
      <c r="U36" s="208" t="str">
        <f>IF(M36="","",VLOOKUP(M36,個人番号,名簿!$I$1,FALSE))</f>
        <v/>
      </c>
      <c r="X36" s="185" t="s">
        <v>2599</v>
      </c>
    </row>
    <row r="37" spans="1:24" ht="27.6" customHeight="1">
      <c r="A37" s="232"/>
      <c r="B37" s="205"/>
      <c r="C37" s="280"/>
      <c r="D37" s="191" t="str">
        <f>IF(B37="","",VLOOKUP(B37,個人番号,名簿!$D$1,FALSE))</f>
        <v/>
      </c>
      <c r="E37" s="191" t="str">
        <f>IF(B37="","",VLOOKUP(B37,個人番号,名簿!$E$1,FALSE))</f>
        <v/>
      </c>
      <c r="F37" s="187" t="str">
        <f>IF(B37="","",VLOOKUP(B37,個人番号,名簿!$H$1,FALSE))</f>
        <v/>
      </c>
      <c r="G37" s="191" t="str">
        <f>IF(B37="","",VLOOKUP(B37,個人番号,名簿!$F$1,FALSE))</f>
        <v/>
      </c>
      <c r="H37" s="244"/>
      <c r="I37" s="431" t="str">
        <f>IF(B37="","",VLOOKUP(B37,個人番号,名簿!$J$1,FALSE))</f>
        <v/>
      </c>
      <c r="J37" s="208" t="str">
        <f>IF(B37="","",VLOOKUP(B37,個人番号,名簿!$I$1,FALSE))</f>
        <v/>
      </c>
      <c r="K37" s="230">
        <f t="shared" si="2"/>
        <v>99</v>
      </c>
      <c r="L37" s="232"/>
      <c r="M37" s="205"/>
      <c r="N37" s="280"/>
      <c r="O37" s="191" t="str">
        <f>IF(M37="","",VLOOKUP(M37,個人番号,名簿!$D$1,FALSE))</f>
        <v/>
      </c>
      <c r="P37" s="191" t="str">
        <f>IF(M37="","",VLOOKUP(M37,個人番号,名簿!$E$1,FALSE))</f>
        <v/>
      </c>
      <c r="Q37" s="187" t="str">
        <f>IF(M37="","",VLOOKUP(M37,個人番号,名簿!$H$1,FALSE))</f>
        <v/>
      </c>
      <c r="R37" s="191" t="str">
        <f>IF(M37="","",VLOOKUP(M37,個人番号,名簿!$F$1,FALSE))</f>
        <v/>
      </c>
      <c r="S37" s="244"/>
      <c r="T37" s="431" t="str">
        <f>IF(M37="","",VLOOKUP(M37,個人番号,名簿!$J$1,FALSE))</f>
        <v/>
      </c>
      <c r="U37" s="208" t="str">
        <f>IF(M37="","",VLOOKUP(M37,個人番号,名簿!$I$1,FALSE))</f>
        <v/>
      </c>
      <c r="X37" s="185" t="s">
        <v>2600</v>
      </c>
    </row>
    <row r="38" spans="1:24" ht="27.6" customHeight="1">
      <c r="A38" s="232"/>
      <c r="B38" s="205"/>
      <c r="C38" s="280"/>
      <c r="D38" s="191" t="str">
        <f>IF(B38="","",VLOOKUP(B38,個人番号,名簿!$D$1,FALSE))</f>
        <v/>
      </c>
      <c r="E38" s="191" t="str">
        <f>IF(B38="","",VLOOKUP(B38,個人番号,名簿!$E$1,FALSE))</f>
        <v/>
      </c>
      <c r="F38" s="187" t="str">
        <f>IF(B38="","",VLOOKUP(B38,個人番号,名簿!$H$1,FALSE))</f>
        <v/>
      </c>
      <c r="G38" s="191" t="str">
        <f>IF(B38="","",VLOOKUP(B38,個人番号,名簿!$F$1,FALSE))</f>
        <v/>
      </c>
      <c r="H38" s="244"/>
      <c r="I38" s="431" t="str">
        <f>IF(B38="","",VLOOKUP(B38,個人番号,名簿!$J$1,FALSE))</f>
        <v/>
      </c>
      <c r="J38" s="208" t="str">
        <f>IF(B38="","",VLOOKUP(B38,個人番号,名簿!$I$1,FALSE))</f>
        <v/>
      </c>
      <c r="K38" s="230">
        <f t="shared" si="2"/>
        <v>99</v>
      </c>
      <c r="L38" s="232"/>
      <c r="M38" s="205"/>
      <c r="N38" s="280"/>
      <c r="O38" s="191" t="str">
        <f>IF(M38="","",VLOOKUP(M38,個人番号,名簿!$D$1,FALSE))</f>
        <v/>
      </c>
      <c r="P38" s="191" t="str">
        <f>IF(M38="","",VLOOKUP(M38,個人番号,名簿!$E$1,FALSE))</f>
        <v/>
      </c>
      <c r="Q38" s="187" t="str">
        <f>IF(M38="","",VLOOKUP(M38,個人番号,名簿!$H$1,FALSE))</f>
        <v/>
      </c>
      <c r="R38" s="191" t="str">
        <f>IF(M38="","",VLOOKUP(M38,個人番号,名簿!$F$1,FALSE))</f>
        <v/>
      </c>
      <c r="S38" s="244"/>
      <c r="T38" s="431" t="str">
        <f>IF(M38="","",VLOOKUP(M38,個人番号,名簿!$J$1,FALSE))</f>
        <v/>
      </c>
      <c r="U38" s="208" t="str">
        <f>IF(M38="","",VLOOKUP(M38,個人番号,名簿!$I$1,FALSE))</f>
        <v/>
      </c>
      <c r="X38" s="185" t="s">
        <v>2601</v>
      </c>
    </row>
    <row r="39" spans="1:24" ht="27.6" customHeight="1">
      <c r="A39" s="232"/>
      <c r="B39" s="205"/>
      <c r="C39" s="280"/>
      <c r="D39" s="191" t="str">
        <f>IF(B39="","",VLOOKUP(B39,個人番号,名簿!$D$1,FALSE))</f>
        <v/>
      </c>
      <c r="E39" s="191" t="str">
        <f>IF(B39="","",VLOOKUP(B39,個人番号,名簿!$E$1,FALSE))</f>
        <v/>
      </c>
      <c r="F39" s="187" t="str">
        <f>IF(B39="","",VLOOKUP(B39,個人番号,名簿!$H$1,FALSE))</f>
        <v/>
      </c>
      <c r="G39" s="191" t="str">
        <f>IF(B39="","",VLOOKUP(B39,個人番号,名簿!$F$1,FALSE))</f>
        <v/>
      </c>
      <c r="H39" s="244"/>
      <c r="I39" s="431" t="str">
        <f>IF(B39="","",VLOOKUP(B39,個人番号,名簿!$J$1,FALSE))</f>
        <v/>
      </c>
      <c r="J39" s="208" t="str">
        <f>IF(B39="","",VLOOKUP(B39,個人番号,名簿!$I$1,FALSE))</f>
        <v/>
      </c>
      <c r="K39" s="230">
        <f t="shared" si="2"/>
        <v>99</v>
      </c>
      <c r="L39" s="232"/>
      <c r="M39" s="205"/>
      <c r="N39" s="280"/>
      <c r="O39" s="191" t="str">
        <f>IF(M39="","",VLOOKUP(M39,個人番号,名簿!$D$1,FALSE))</f>
        <v/>
      </c>
      <c r="P39" s="191" t="str">
        <f>IF(M39="","",VLOOKUP(M39,個人番号,名簿!$E$1,FALSE))</f>
        <v/>
      </c>
      <c r="Q39" s="187" t="str">
        <f>IF(M39="","",VLOOKUP(M39,個人番号,名簿!$H$1,FALSE))</f>
        <v/>
      </c>
      <c r="R39" s="191" t="str">
        <f>IF(M39="","",VLOOKUP(M39,個人番号,名簿!$F$1,FALSE))</f>
        <v/>
      </c>
      <c r="S39" s="244"/>
      <c r="T39" s="431" t="str">
        <f>IF(M39="","",VLOOKUP(M39,個人番号,名簿!$J$1,FALSE))</f>
        <v/>
      </c>
      <c r="U39" s="208" t="str">
        <f>IF(M39="","",VLOOKUP(M39,個人番号,名簿!$I$1,FALSE))</f>
        <v/>
      </c>
      <c r="X39" s="185" t="s">
        <v>2602</v>
      </c>
    </row>
    <row r="40" spans="1:24" ht="27.6" customHeight="1" thickBot="1">
      <c r="A40" s="232"/>
      <c r="B40" s="205"/>
      <c r="C40" s="280"/>
      <c r="D40" s="191" t="str">
        <f>IF(B40="","",VLOOKUP(B40,個人番号,名簿!$D$1,FALSE))</f>
        <v/>
      </c>
      <c r="E40" s="191" t="str">
        <f>IF(B40="","",VLOOKUP(B40,個人番号,名簿!$E$1,FALSE))</f>
        <v/>
      </c>
      <c r="F40" s="187" t="str">
        <f>IF(B40="","",VLOOKUP(B40,個人番号,名簿!$H$1,FALSE))</f>
        <v/>
      </c>
      <c r="G40" s="191" t="str">
        <f>IF(B40="","",VLOOKUP(B40,個人番号,名簿!$F$1,FALSE))</f>
        <v/>
      </c>
      <c r="H40" s="244"/>
      <c r="I40" s="431" t="str">
        <f>IF(B40="","",VLOOKUP(B40,個人番号,名簿!$J$1,FALSE))</f>
        <v/>
      </c>
      <c r="J40" s="208" t="str">
        <f>IF(B40="","",VLOOKUP(B40,個人番号,名簿!$I$1,FALSE))</f>
        <v/>
      </c>
      <c r="K40" s="230">
        <f t="shared" si="2"/>
        <v>99</v>
      </c>
      <c r="L40" s="233"/>
      <c r="M40" s="206"/>
      <c r="N40" s="337"/>
      <c r="O40" s="192" t="str">
        <f>IF(M40="","",VLOOKUP(M40,個人番号,名簿!$D$1,FALSE))</f>
        <v/>
      </c>
      <c r="P40" s="192" t="str">
        <f>IF(M40="","",VLOOKUP(M40,個人番号,名簿!$E$1,FALSE))</f>
        <v/>
      </c>
      <c r="Q40" s="187" t="str">
        <f>IF(M40="","",VLOOKUP(M40,個人番号,名簿!$H$1,FALSE))</f>
        <v/>
      </c>
      <c r="R40" s="192" t="str">
        <f>IF(M40="","",VLOOKUP(M40,個人番号,名簿!$F$1,FALSE))</f>
        <v/>
      </c>
      <c r="S40" s="245"/>
      <c r="T40" s="432" t="str">
        <f>IF(M40="","",VLOOKUP(M40,個人番号,名簿!$J$1,FALSE))</f>
        <v/>
      </c>
      <c r="U40" s="209" t="str">
        <f>IF(M40="","",VLOOKUP(M40,個人番号,名簿!$I$1,FALSE))</f>
        <v/>
      </c>
      <c r="X40" s="185" t="s">
        <v>2603</v>
      </c>
    </row>
    <row r="41" spans="1:24" ht="27.6" customHeight="1">
      <c r="A41" s="232"/>
      <c r="B41" s="205"/>
      <c r="C41" s="280"/>
      <c r="D41" s="191" t="str">
        <f>IF(B41="","",VLOOKUP(B41,個人番号,名簿!$D$1,FALSE))</f>
        <v/>
      </c>
      <c r="E41" s="191" t="str">
        <f>IF(B41="","",VLOOKUP(B41,個人番号,名簿!$E$1,FALSE))</f>
        <v/>
      </c>
      <c r="F41" s="187" t="str">
        <f>IF(B41="","",VLOOKUP(B41,個人番号,名簿!$H$1,FALSE))</f>
        <v/>
      </c>
      <c r="G41" s="191" t="str">
        <f>IF(B41="","",VLOOKUP(B41,個人番号,名簿!$F$1,FALSE))</f>
        <v/>
      </c>
      <c r="H41" s="244"/>
      <c r="I41" s="431" t="str">
        <f>IF(B41="","",VLOOKUP(B41,個人番号,名簿!$J$1,FALSE))</f>
        <v/>
      </c>
      <c r="J41" s="208" t="str">
        <f>IF(B41="","",VLOOKUP(B41,個人番号,名簿!$I$1,FALSE))</f>
        <v/>
      </c>
      <c r="K41" s="230">
        <f t="shared" si="2"/>
        <v>99</v>
      </c>
      <c r="L41" s="563" t="s">
        <v>2128</v>
      </c>
      <c r="M41" s="564"/>
      <c r="N41" s="564"/>
      <c r="O41" s="564"/>
      <c r="P41" s="564"/>
      <c r="Q41" s="564"/>
      <c r="R41" s="564"/>
      <c r="S41" s="564"/>
      <c r="T41" s="564"/>
      <c r="U41" s="564"/>
      <c r="X41" s="185" t="s">
        <v>2604</v>
      </c>
    </row>
    <row r="42" spans="1:24" ht="27.6" customHeight="1">
      <c r="A42" s="232"/>
      <c r="B42" s="205"/>
      <c r="C42" s="280"/>
      <c r="D42" s="191" t="str">
        <f>IF(B42="","",VLOOKUP(B42,個人番号,名簿!$D$1,FALSE))</f>
        <v/>
      </c>
      <c r="E42" s="191" t="str">
        <f>IF(B42="","",VLOOKUP(B42,個人番号,名簿!$E$1,FALSE))</f>
        <v/>
      </c>
      <c r="F42" s="187" t="str">
        <f>IF(B42="","",VLOOKUP(B42,個人番号,名簿!$H$1,FALSE))</f>
        <v/>
      </c>
      <c r="G42" s="191" t="str">
        <f>IF(B42="","",VLOOKUP(B42,個人番号,名簿!$F$1,FALSE))</f>
        <v/>
      </c>
      <c r="H42" s="244"/>
      <c r="I42" s="431" t="str">
        <f>IF(B42="","",VLOOKUP(B42,個人番号,名簿!$J$1,FALSE))</f>
        <v/>
      </c>
      <c r="J42" s="208" t="str">
        <f>IF(B42="","",VLOOKUP(B42,個人番号,名簿!$I$1,FALSE))</f>
        <v/>
      </c>
      <c r="K42" s="230">
        <f t="shared" si="2"/>
        <v>99</v>
      </c>
      <c r="L42" s="565"/>
      <c r="M42" s="565"/>
      <c r="N42" s="565"/>
      <c r="O42" s="565"/>
      <c r="P42" s="565"/>
      <c r="Q42" s="565"/>
      <c r="R42" s="565"/>
      <c r="S42" s="565"/>
      <c r="T42" s="565"/>
      <c r="U42" s="565"/>
    </row>
    <row r="43" spans="1:24" ht="27.6" customHeight="1">
      <c r="A43" s="232"/>
      <c r="B43" s="205"/>
      <c r="C43" s="280"/>
      <c r="D43" s="191" t="str">
        <f>IF(B43="","",VLOOKUP(B43,個人番号,名簿!$D$1,FALSE))</f>
        <v/>
      </c>
      <c r="E43" s="191" t="str">
        <f>IF(B43="","",VLOOKUP(B43,個人番号,名簿!$E$1,FALSE))</f>
        <v/>
      </c>
      <c r="F43" s="187" t="str">
        <f>IF(B43="","",VLOOKUP(B43,個人番号,名簿!$H$1,FALSE))</f>
        <v/>
      </c>
      <c r="G43" s="191" t="str">
        <f>IF(B43="","",VLOOKUP(B43,個人番号,名簿!$F$1,FALSE))</f>
        <v/>
      </c>
      <c r="H43" s="244"/>
      <c r="I43" s="431" t="str">
        <f>IF(B43="","",VLOOKUP(B43,個人番号,名簿!$J$1,FALSE))</f>
        <v/>
      </c>
      <c r="J43" s="208" t="str">
        <f>IF(B43="","",VLOOKUP(B43,個人番号,名簿!$I$1,FALSE))</f>
        <v/>
      </c>
      <c r="K43" s="230">
        <f t="shared" si="2"/>
        <v>99</v>
      </c>
      <c r="L43" s="565"/>
      <c r="M43" s="565"/>
      <c r="N43" s="565"/>
      <c r="O43" s="565"/>
      <c r="P43" s="565"/>
      <c r="Q43" s="565"/>
      <c r="R43" s="565"/>
      <c r="S43" s="565"/>
      <c r="T43" s="565"/>
      <c r="U43" s="565"/>
    </row>
    <row r="44" spans="1:24" ht="27.6" customHeight="1">
      <c r="A44" s="232"/>
      <c r="B44" s="205"/>
      <c r="C44" s="280"/>
      <c r="D44" s="191" t="str">
        <f>IF(B44="","",VLOOKUP(B44,個人番号,名簿!$D$1,FALSE))</f>
        <v/>
      </c>
      <c r="E44" s="191" t="str">
        <f>IF(B44="","",VLOOKUP(B44,個人番号,名簿!$E$1,FALSE))</f>
        <v/>
      </c>
      <c r="F44" s="187" t="str">
        <f>IF(B44="","",VLOOKUP(B44,個人番号,名簿!$H$1,FALSE))</f>
        <v/>
      </c>
      <c r="G44" s="191" t="str">
        <f>IF(B44="","",VLOOKUP(B44,個人番号,名簿!$F$1,FALSE))</f>
        <v/>
      </c>
      <c r="H44" s="244"/>
      <c r="I44" s="431" t="str">
        <f>IF(B44="","",VLOOKUP(B44,個人番号,名簿!$J$1,FALSE))</f>
        <v/>
      </c>
      <c r="J44" s="208" t="str">
        <f>IF(B44="","",VLOOKUP(B44,個人番号,名簿!$I$1,FALSE))</f>
        <v/>
      </c>
      <c r="K44" s="230">
        <f t="shared" si="2"/>
        <v>99</v>
      </c>
      <c r="M44" s="566" t="s">
        <v>369</v>
      </c>
      <c r="N44" s="566"/>
      <c r="O44" s="567" t="str">
        <f>$B$4</f>
        <v/>
      </c>
      <c r="P44" s="567"/>
      <c r="Q44" s="567"/>
      <c r="R44" s="567"/>
      <c r="S44" s="567"/>
      <c r="T44" s="211"/>
      <c r="U44" s="211"/>
    </row>
    <row r="45" spans="1:24" ht="27.6" customHeight="1">
      <c r="A45" s="232"/>
      <c r="B45" s="205"/>
      <c r="C45" s="280"/>
      <c r="D45" s="191" t="str">
        <f>IF(B45="","",VLOOKUP(B45,個人番号,名簿!$D$1,FALSE))</f>
        <v/>
      </c>
      <c r="E45" s="191" t="str">
        <f>IF(B45="","",VLOOKUP(B45,個人番号,名簿!$E$1,FALSE))</f>
        <v/>
      </c>
      <c r="F45" s="187" t="str">
        <f>IF(B45="","",VLOOKUP(B45,個人番号,名簿!$H$1,FALSE))</f>
        <v/>
      </c>
      <c r="G45" s="191" t="str">
        <f>IF(B45="","",VLOOKUP(B45,個人番号,名簿!$F$1,FALSE))</f>
        <v/>
      </c>
      <c r="H45" s="244"/>
      <c r="I45" s="431" t="str">
        <f>IF(B45="","",VLOOKUP(B45,個人番号,名簿!$J$1,FALSE))</f>
        <v/>
      </c>
      <c r="J45" s="208" t="str">
        <f>IF(B45="","",VLOOKUP(B45,個人番号,名簿!$I$1,FALSE))</f>
        <v/>
      </c>
      <c r="K45" s="230">
        <f t="shared" si="2"/>
        <v>99</v>
      </c>
      <c r="M45" s="566" t="s">
        <v>496</v>
      </c>
      <c r="N45" s="566"/>
      <c r="O45" s="567" t="str">
        <f>名簿!$M$8</f>
        <v/>
      </c>
      <c r="P45" s="567"/>
      <c r="Q45" s="567"/>
      <c r="R45" s="567"/>
      <c r="S45" s="567"/>
      <c r="T45" s="211"/>
      <c r="U45" s="211"/>
    </row>
    <row r="46" spans="1:24" ht="27.6" customHeight="1" thickBot="1">
      <c r="A46" s="233"/>
      <c r="B46" s="206"/>
      <c r="C46" s="337"/>
      <c r="D46" s="192" t="str">
        <f>IF(B46="","",VLOOKUP(B46,個人番号,名簿!$D$1,FALSE))</f>
        <v/>
      </c>
      <c r="E46" s="192" t="str">
        <f>IF(B46="","",VLOOKUP(B46,個人番号,名簿!$E$1,FALSE))</f>
        <v/>
      </c>
      <c r="F46" s="188" t="str">
        <f>IF(B46="","",VLOOKUP(B46,個人番号,名簿!$H$1,FALSE))</f>
        <v/>
      </c>
      <c r="G46" s="192" t="str">
        <f>IF(B46="","",VLOOKUP(B46,個人番号,名簿!$F$1,FALSE))</f>
        <v/>
      </c>
      <c r="H46" s="245"/>
      <c r="I46" s="432" t="str">
        <f>IF(B46="","",VLOOKUP(B46,個人番号,名簿!$J$1,FALSE))</f>
        <v/>
      </c>
      <c r="J46" s="209" t="str">
        <f>IF(B46="","",VLOOKUP(B46,個人番号,名簿!$I$1,FALSE))</f>
        <v/>
      </c>
      <c r="K46" s="230">
        <f t="shared" si="2"/>
        <v>99</v>
      </c>
      <c r="M46" s="566" t="s">
        <v>485</v>
      </c>
      <c r="N46" s="566"/>
      <c r="O46" s="567" t="str">
        <f>名簿!$M$11</f>
        <v/>
      </c>
      <c r="P46" s="567"/>
      <c r="Q46" s="567"/>
      <c r="R46" s="567"/>
      <c r="S46" s="567"/>
      <c r="T46" s="211"/>
      <c r="U46" s="211"/>
    </row>
    <row r="47" spans="1:24" ht="27.6" customHeight="1" thickBot="1">
      <c r="N47" s="608">
        <f ca="1">NOW()</f>
        <v>44915.390940740741</v>
      </c>
      <c r="O47" s="608"/>
      <c r="P47" s="608"/>
    </row>
    <row r="48" spans="1:24" ht="27.6" customHeight="1" thickBot="1">
      <c r="A48" s="225" t="s">
        <v>2131</v>
      </c>
      <c r="B48" s="226" t="s">
        <v>853</v>
      </c>
      <c r="C48" s="227" t="s">
        <v>2136</v>
      </c>
      <c r="D48" s="289"/>
    </row>
    <row r="49" spans="1:24" ht="27.6" customHeight="1">
      <c r="A49" s="223" t="s">
        <v>487</v>
      </c>
      <c r="B49" s="224">
        <f>INT(SUMPRODUCT(1/SUBSTITUTE(COUNTIF(B7:B46,B7:B46),0,100)))</f>
        <v>0</v>
      </c>
      <c r="C49" s="288">
        <f>COUNTA(B19:B46)</f>
        <v>0</v>
      </c>
      <c r="D49" s="657"/>
      <c r="E49" s="658"/>
      <c r="F49" s="658"/>
      <c r="G49" s="658"/>
      <c r="H49" s="658"/>
      <c r="I49" s="658"/>
      <c r="J49" s="658"/>
      <c r="K49" s="658"/>
      <c r="L49" s="658"/>
      <c r="O49" s="228" t="s">
        <v>2142</v>
      </c>
      <c r="P49" s="611"/>
      <c r="Q49" s="611"/>
      <c r="R49" s="611"/>
      <c r="S49" s="611"/>
      <c r="T49" s="420"/>
      <c r="U49" s="229" t="s">
        <v>495</v>
      </c>
    </row>
    <row r="50" spans="1:24" ht="27.6" customHeight="1" thickBot="1">
      <c r="A50" s="219" t="s">
        <v>488</v>
      </c>
      <c r="B50" s="221">
        <f>INT(SUMPRODUCT(1/SUBSTITUTE(COUNTIF(M7:M40,M7:M40),0,100)))</f>
        <v>0</v>
      </c>
      <c r="C50" s="251">
        <f>COUNTA(M19:M40)</f>
        <v>0</v>
      </c>
      <c r="D50" s="652"/>
      <c r="E50" s="653"/>
      <c r="F50" s="653"/>
      <c r="G50" s="658"/>
      <c r="H50" s="658"/>
      <c r="I50" s="658"/>
      <c r="J50" s="658"/>
      <c r="K50" s="658"/>
      <c r="L50" s="658"/>
    </row>
    <row r="51" spans="1:24" ht="27.6" customHeight="1" thickBot="1">
      <c r="A51" s="220" t="s">
        <v>493</v>
      </c>
      <c r="B51" s="222">
        <f>SUM(B49:B50)</f>
        <v>0</v>
      </c>
      <c r="C51" s="192">
        <f>SUM(C49:C50)</f>
        <v>0</v>
      </c>
      <c r="D51" s="659" t="str">
        <f>IF(B52=0," リレー　    チーム","リレー　"&amp;B52&amp;"　チーム")</f>
        <v xml:space="preserve"> リレー　    チーム</v>
      </c>
      <c r="E51" s="660"/>
      <c r="F51" s="295"/>
      <c r="O51" s="228" t="s">
        <v>2079</v>
      </c>
      <c r="P51" s="611"/>
      <c r="Q51" s="611"/>
      <c r="R51" s="611"/>
      <c r="S51" s="611"/>
      <c r="T51" s="420"/>
      <c r="U51" s="229" t="s">
        <v>497</v>
      </c>
    </row>
    <row r="52" spans="1:24" ht="27.6" hidden="1" customHeight="1">
      <c r="A52" s="415" t="s">
        <v>2137</v>
      </c>
      <c r="B52" s="415">
        <f>COUNTA(B7,M7,B13,M13)</f>
        <v>0</v>
      </c>
      <c r="C52" s="230"/>
      <c r="O52" s="228"/>
      <c r="P52" s="650"/>
      <c r="Q52" s="650"/>
      <c r="R52" s="650"/>
      <c r="S52" s="650"/>
      <c r="T52" s="422"/>
      <c r="U52" s="211"/>
    </row>
    <row r="53" spans="1:24" ht="13.5" customHeight="1" thickBot="1">
      <c r="A53" s="230"/>
      <c r="B53" s="230"/>
      <c r="C53" s="230"/>
      <c r="X53" s="185" t="s">
        <v>2618</v>
      </c>
    </row>
    <row r="54" spans="1:24" ht="27.6" customHeight="1" thickBot="1">
      <c r="A54" s="230"/>
      <c r="B54" s="597" t="s">
        <v>2574</v>
      </c>
      <c r="C54" s="598"/>
      <c r="D54" s="599"/>
      <c r="E54" s="600"/>
      <c r="F54" s="600"/>
      <c r="G54" s="600"/>
      <c r="H54" s="600"/>
      <c r="I54" s="600"/>
      <c r="J54" s="600"/>
      <c r="K54" s="600"/>
      <c r="L54" s="601"/>
      <c r="V54" s="185" t="s">
        <v>2575</v>
      </c>
      <c r="X54" s="185" t="s">
        <v>2619</v>
      </c>
    </row>
    <row r="55" spans="1:24" ht="13.5" hidden="1" customHeight="1">
      <c r="A55" s="230"/>
      <c r="B55" s="230"/>
      <c r="C55" s="230"/>
      <c r="V55" s="185" t="s">
        <v>2576</v>
      </c>
    </row>
    <row r="56" spans="1:24" ht="13.5" hidden="1" customHeight="1">
      <c r="A56" s="230"/>
      <c r="B56" s="230"/>
      <c r="C56" s="230"/>
      <c r="V56" s="185" t="s">
        <v>2577</v>
      </c>
    </row>
    <row r="57" spans="1:24" ht="13.5" hidden="1" customHeight="1">
      <c r="A57" s="230"/>
      <c r="B57" s="230"/>
      <c r="C57" s="230"/>
      <c r="V57" s="185" t="s">
        <v>2578</v>
      </c>
    </row>
    <row r="58" spans="1:24" ht="13.5" customHeight="1" thickBot="1">
      <c r="A58" s="230"/>
      <c r="B58" s="230"/>
      <c r="C58" s="230"/>
      <c r="X58" s="185" t="s">
        <v>2618</v>
      </c>
    </row>
    <row r="59" spans="1:24" ht="27.75" customHeight="1" thickBot="1">
      <c r="A59" s="230"/>
      <c r="B59" s="597" t="s">
        <v>2625</v>
      </c>
      <c r="C59" s="598"/>
      <c r="D59" s="599"/>
      <c r="E59" s="600"/>
      <c r="F59" s="600"/>
      <c r="G59" s="600"/>
      <c r="H59" s="600"/>
      <c r="I59" s="600"/>
      <c r="J59" s="600"/>
      <c r="K59" s="600"/>
      <c r="L59" s="601"/>
      <c r="V59" s="185" t="s">
        <v>2620</v>
      </c>
      <c r="X59" s="185" t="s">
        <v>2619</v>
      </c>
    </row>
    <row r="60" spans="1:24" ht="13.5" hidden="1" customHeight="1">
      <c r="A60" s="230"/>
      <c r="B60" s="230"/>
      <c r="C60" s="230"/>
      <c r="V60" s="185" t="s">
        <v>2621</v>
      </c>
    </row>
    <row r="61" spans="1:24" ht="13.5" hidden="1" customHeight="1">
      <c r="A61" s="230"/>
      <c r="B61" s="230"/>
      <c r="C61" s="230"/>
      <c r="V61" s="185" t="s">
        <v>2622</v>
      </c>
    </row>
    <row r="62" spans="1:24" ht="13.5" hidden="1" customHeight="1">
      <c r="A62" s="230"/>
      <c r="B62" s="230"/>
      <c r="C62" s="230"/>
      <c r="V62" s="185" t="s">
        <v>2623</v>
      </c>
    </row>
    <row r="63" spans="1:24" ht="13.5" hidden="1" customHeight="1">
      <c r="A63" s="230"/>
      <c r="B63" s="230"/>
      <c r="C63" s="230"/>
      <c r="V63" s="185" t="s">
        <v>2624</v>
      </c>
    </row>
    <row r="64" spans="1:24" ht="13.8" hidden="1" thickBot="1"/>
    <row r="65" spans="2:22" ht="27" hidden="1" customHeight="1">
      <c r="B65" s="641" t="s">
        <v>2399</v>
      </c>
      <c r="C65" s="642"/>
      <c r="D65" s="214" t="s">
        <v>2402</v>
      </c>
      <c r="E65" s="341"/>
      <c r="V65" s="185" t="s">
        <v>2404</v>
      </c>
    </row>
    <row r="66" spans="2:22" ht="27.75" hidden="1" customHeight="1" thickBot="1">
      <c r="B66" s="643" t="s">
        <v>2400</v>
      </c>
      <c r="C66" s="644"/>
      <c r="D66" s="192" t="s">
        <v>2403</v>
      </c>
      <c r="E66" s="340"/>
      <c r="V66" s="185" t="s">
        <v>2405</v>
      </c>
    </row>
    <row r="67" spans="2:22" ht="13.5" hidden="1" customHeight="1" thickBot="1"/>
    <row r="68" spans="2:22" ht="17.25" hidden="1" customHeight="1">
      <c r="B68" s="645" t="s">
        <v>2399</v>
      </c>
      <c r="C68" s="646"/>
      <c r="D68" s="214" t="s">
        <v>2401</v>
      </c>
      <c r="E68" s="341"/>
      <c r="V68" s="185" t="s">
        <v>2404</v>
      </c>
    </row>
    <row r="69" spans="2:22" ht="17.25" hidden="1" customHeight="1">
      <c r="B69" s="647"/>
      <c r="C69" s="648"/>
      <c r="D69" s="191" t="s">
        <v>2411</v>
      </c>
      <c r="E69" s="339"/>
      <c r="V69" s="185" t="s">
        <v>2405</v>
      </c>
    </row>
    <row r="70" spans="2:22" ht="17.25" hidden="1" customHeight="1">
      <c r="B70" s="637" t="s">
        <v>2410</v>
      </c>
      <c r="C70" s="638"/>
      <c r="D70" s="191" t="s">
        <v>2412</v>
      </c>
      <c r="E70" s="339"/>
    </row>
    <row r="71" spans="2:22" ht="17.25" hidden="1" customHeight="1" thickBot="1">
      <c r="B71" s="639"/>
      <c r="C71" s="640"/>
      <c r="D71" s="192" t="s">
        <v>2413</v>
      </c>
      <c r="E71" s="340"/>
    </row>
  </sheetData>
  <mergeCells count="30">
    <mergeCell ref="W8:Y9"/>
    <mergeCell ref="M46:N46"/>
    <mergeCell ref="O46:S46"/>
    <mergeCell ref="P1:R1"/>
    <mergeCell ref="S1:U1"/>
    <mergeCell ref="C2:P2"/>
    <mergeCell ref="R2:V2"/>
    <mergeCell ref="B4:J4"/>
    <mergeCell ref="L41:U43"/>
    <mergeCell ref="M44:N44"/>
    <mergeCell ref="O44:S44"/>
    <mergeCell ref="M45:N45"/>
    <mergeCell ref="O45:S45"/>
    <mergeCell ref="M4:N4"/>
    <mergeCell ref="P4:R4"/>
    <mergeCell ref="B65:C65"/>
    <mergeCell ref="B66:C66"/>
    <mergeCell ref="B68:C69"/>
    <mergeCell ref="B70:C71"/>
    <mergeCell ref="N47:P47"/>
    <mergeCell ref="D49:L49"/>
    <mergeCell ref="P49:S49"/>
    <mergeCell ref="D50:L50"/>
    <mergeCell ref="P52:S52"/>
    <mergeCell ref="D51:E51"/>
    <mergeCell ref="P51:S51"/>
    <mergeCell ref="B54:C54"/>
    <mergeCell ref="D54:L54"/>
    <mergeCell ref="B59:C59"/>
    <mergeCell ref="D59:L59"/>
  </mergeCells>
  <phoneticPr fontId="2"/>
  <dataValidations count="8">
    <dataValidation type="list" allowBlank="1" showInputMessage="1" showErrorMessage="1" sqref="A19:A46" xr:uid="{00000000-0002-0000-0F00-000000000000}">
      <formula1>$A$19:$A$30</formula1>
    </dataValidation>
    <dataValidation type="list" allowBlank="1" showInputMessage="1" showErrorMessage="1" sqref="L19:L40" xr:uid="{00000000-0002-0000-0F00-000001000000}">
      <formula1>$L$19:$L$27</formula1>
    </dataValidation>
    <dataValidation type="list" allowBlank="1" showInputMessage="1" showErrorMessage="1" sqref="E65:E66 E68:E71" xr:uid="{00000000-0002-0000-0F00-000002000000}">
      <formula1>$V$65:$V$66</formula1>
    </dataValidation>
    <dataValidation type="whole" allowBlank="1" showInputMessage="1" showErrorMessage="1" sqref="H7:H46 S7:S40" xr:uid="{00000000-0002-0000-0F00-000003000000}">
      <formula1>0</formula1>
      <formula2>1000000</formula2>
    </dataValidation>
    <dataValidation type="list" allowBlank="1" showInputMessage="1" showErrorMessage="1" sqref="P4:R4" xr:uid="{00000000-0002-0000-0F00-000004000000}">
      <formula1>$X$22:$X$41</formula1>
    </dataValidation>
    <dataValidation type="list" allowBlank="1" showInputMessage="1" showErrorMessage="1" sqref="M4:N4" xr:uid="{00000000-0002-0000-0F00-000005000000}">
      <formula1>$W$22:$W$26</formula1>
    </dataValidation>
    <dataValidation type="list" allowBlank="1" showInputMessage="1" showErrorMessage="1" sqref="D54:L54" xr:uid="{00000000-0002-0000-0F00-000006000000}">
      <formula1>$V$54:$V$57</formula1>
    </dataValidation>
    <dataValidation type="list" allowBlank="1" showInputMessage="1" showErrorMessage="1" sqref="D59:L59" xr:uid="{00000000-0002-0000-0F00-000007000000}">
      <formula1>$V$59:$V$63</formula1>
    </dataValidation>
  </dataValidations>
  <printOptions horizontalCentered="1"/>
  <pageMargins left="0.39370078740157483" right="0.39370078740157483" top="0.78740157480314965" bottom="0.39370078740157483" header="0.31496062992125984" footer="0.31496062992125984"/>
  <pageSetup paperSize="9" scale="52" orientation="portrait" blackAndWhite="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A26"/>
  <sheetViews>
    <sheetView showGridLines="0" view="pageBreakPreview" zoomScale="55" zoomScaleNormal="55" zoomScaleSheetLayoutView="55" workbookViewId="0">
      <selection activeCell="M4" sqref="M4:N4"/>
    </sheetView>
  </sheetViews>
  <sheetFormatPr defaultColWidth="8.88671875" defaultRowHeight="13.2"/>
  <cols>
    <col min="1" max="1" width="10.88671875" style="185" customWidth="1"/>
    <col min="2" max="2" width="7.109375" style="185" hidden="1" customWidth="1"/>
    <col min="3" max="3" width="9.109375" style="185" customWidth="1"/>
    <col min="4" max="4" width="18.109375" style="185" customWidth="1"/>
    <col min="5" max="5" width="12.88671875" style="185" customWidth="1"/>
    <col min="6" max="6" width="10.88671875" style="185" hidden="1" customWidth="1"/>
    <col min="7" max="7" width="4.44140625" style="185" customWidth="1"/>
    <col min="8" max="10" width="8.88671875" style="185" customWidth="1"/>
    <col min="11" max="11" width="7.109375" style="185" customWidth="1"/>
    <col min="12" max="12" width="10.88671875" style="185" customWidth="1"/>
    <col min="13" max="13" width="7.109375" style="185" hidden="1" customWidth="1"/>
    <col min="14" max="14" width="9.109375" style="185" customWidth="1"/>
    <col min="15" max="15" width="18.109375" style="185" customWidth="1"/>
    <col min="16" max="16" width="12.88671875" style="185" customWidth="1"/>
    <col min="17" max="17" width="10.88671875" style="185" hidden="1" customWidth="1"/>
    <col min="18" max="18" width="4.44140625" style="185" customWidth="1"/>
    <col min="19" max="20" width="8.88671875" style="185" customWidth="1"/>
    <col min="21" max="21" width="8.88671875" style="185"/>
    <col min="22" max="22" width="2.88671875" style="185" customWidth="1"/>
    <col min="23" max="23" width="16.33203125" style="185" customWidth="1"/>
    <col min="24" max="25" width="9.109375" style="185" customWidth="1"/>
    <col min="26" max="26" width="27.33203125" style="185" customWidth="1"/>
    <col min="27" max="27" width="11" style="185" customWidth="1"/>
    <col min="28" max="16384" width="8.88671875" style="185"/>
  </cols>
  <sheetData>
    <row r="1" spans="1:27" ht="30" customHeight="1" thickBot="1">
      <c r="A1" s="197" t="str">
        <f>設定!$G$2</f>
        <v>令和4年度</v>
      </c>
      <c r="P1" s="569" t="s">
        <v>483</v>
      </c>
      <c r="Q1" s="570"/>
      <c r="R1" s="570"/>
      <c r="S1" s="536"/>
      <c r="T1" s="571">
        <f>名簿!$M$2</f>
        <v>0</v>
      </c>
      <c r="U1" s="572"/>
    </row>
    <row r="2" spans="1:27" ht="30" customHeight="1" thickBot="1">
      <c r="C2" s="573" t="str">
        <f>設定!$G$11</f>
        <v>第４４回　神奈川県中学校男子駅伝大会　　第３７回　神奈川県中学校女子駅伝大会</v>
      </c>
      <c r="D2" s="573"/>
      <c r="E2" s="573"/>
      <c r="F2" s="573"/>
      <c r="G2" s="573"/>
      <c r="H2" s="573"/>
      <c r="I2" s="573"/>
      <c r="J2" s="573"/>
      <c r="K2" s="573"/>
      <c r="L2" s="573"/>
      <c r="M2" s="573"/>
      <c r="N2" s="573"/>
      <c r="O2" s="573"/>
      <c r="P2" s="573"/>
      <c r="Q2" s="190"/>
      <c r="R2" s="574" t="s">
        <v>2126</v>
      </c>
      <c r="S2" s="574"/>
      <c r="T2" s="574"/>
      <c r="U2" s="574"/>
      <c r="V2" s="575"/>
    </row>
    <row r="3" spans="1:27" ht="14.4" customHeight="1" thickBot="1"/>
    <row r="4" spans="1:27" ht="30" customHeight="1" thickBot="1">
      <c r="A4" s="189" t="s">
        <v>369</v>
      </c>
      <c r="B4" s="576" t="str">
        <f>名簿!M5</f>
        <v/>
      </c>
      <c r="C4" s="576"/>
      <c r="D4" s="576"/>
      <c r="E4" s="576"/>
      <c r="F4" s="576"/>
      <c r="G4" s="576"/>
      <c r="H4" s="576"/>
      <c r="I4" s="576"/>
      <c r="J4" s="577"/>
    </row>
    <row r="5" spans="1:27" ht="7.5" customHeight="1" thickBot="1">
      <c r="A5" s="333"/>
      <c r="B5" s="334"/>
      <c r="C5" s="334"/>
      <c r="D5" s="334"/>
      <c r="E5" s="334"/>
      <c r="F5" s="334"/>
      <c r="G5" s="334"/>
      <c r="H5" s="334"/>
      <c r="I5" s="334"/>
      <c r="J5" s="334"/>
    </row>
    <row r="6" spans="1:27" ht="24.9" customHeight="1" thickBot="1">
      <c r="A6" s="186" t="s">
        <v>486</v>
      </c>
      <c r="E6" s="661" t="s">
        <v>2265</v>
      </c>
      <c r="F6" s="662"/>
      <c r="G6" s="662"/>
      <c r="H6" s="662"/>
      <c r="I6" s="662"/>
      <c r="J6" s="356"/>
      <c r="L6" s="186" t="s">
        <v>484</v>
      </c>
      <c r="P6" s="661" t="s">
        <v>2265</v>
      </c>
      <c r="Q6" s="662"/>
      <c r="R6" s="662"/>
      <c r="S6" s="662"/>
      <c r="T6" s="662"/>
      <c r="U6" s="356"/>
    </row>
    <row r="7" spans="1:27" ht="45" customHeight="1" thickBot="1">
      <c r="A7" s="342" t="s">
        <v>2543</v>
      </c>
      <c r="B7" s="199" t="s">
        <v>2261</v>
      </c>
      <c r="C7" s="194" t="s">
        <v>855</v>
      </c>
      <c r="D7" s="195" t="s">
        <v>863</v>
      </c>
      <c r="E7" s="195" t="s">
        <v>862</v>
      </c>
      <c r="F7" s="195" t="s">
        <v>1079</v>
      </c>
      <c r="G7" s="195" t="s">
        <v>354</v>
      </c>
      <c r="H7" s="195" t="s">
        <v>2628</v>
      </c>
      <c r="I7" s="335" t="s">
        <v>2259</v>
      </c>
      <c r="J7" s="196" t="s">
        <v>2260</v>
      </c>
      <c r="L7" s="342" t="s">
        <v>2543</v>
      </c>
      <c r="M7" s="199" t="s">
        <v>2261</v>
      </c>
      <c r="N7" s="194" t="s">
        <v>855</v>
      </c>
      <c r="O7" s="195" t="s">
        <v>863</v>
      </c>
      <c r="P7" s="195" t="s">
        <v>862</v>
      </c>
      <c r="Q7" s="195" t="s">
        <v>1079</v>
      </c>
      <c r="R7" s="195" t="s">
        <v>354</v>
      </c>
      <c r="S7" s="195" t="s">
        <v>2628</v>
      </c>
      <c r="T7" s="335" t="s">
        <v>2259</v>
      </c>
      <c r="U7" s="196" t="s">
        <v>2260</v>
      </c>
    </row>
    <row r="8" spans="1:27" ht="27.6" customHeight="1">
      <c r="A8" s="234">
        <v>1</v>
      </c>
      <c r="B8" s="346">
        <f>$J$6</f>
        <v>0</v>
      </c>
      <c r="C8" s="336"/>
      <c r="D8" s="214" t="str">
        <f>IF(C8="","",VLOOKUP(C8,個人番号,名簿!$D$1,FALSE))</f>
        <v/>
      </c>
      <c r="E8" s="214" t="str">
        <f>IF(C8="","",VLOOKUP(C8,個人番号,名簿!$E$1,FALSE))</f>
        <v/>
      </c>
      <c r="F8" s="214" t="str">
        <f>IF(C8="","",VLOOKUP(C8,個人番号,名簿!$H$1,FALSE))</f>
        <v/>
      </c>
      <c r="G8" s="214" t="str">
        <f>IF(C8="","",VLOOKUP(C8,個人番号,名簿!$F$1,FALSE))</f>
        <v/>
      </c>
      <c r="H8" s="423" t="str">
        <f>IF(C8="","",VLOOKUP(C8,個人番号,名簿!$J$1,FALSE))</f>
        <v/>
      </c>
      <c r="I8" s="246"/>
      <c r="J8" s="341"/>
      <c r="L8" s="234">
        <v>1</v>
      </c>
      <c r="M8" s="346">
        <f>$U$6</f>
        <v>0</v>
      </c>
      <c r="N8" s="336"/>
      <c r="O8" s="214" t="str">
        <f>IF(N8="","",VLOOKUP(N8,個人番号,名簿!$D$1,FALSE))</f>
        <v/>
      </c>
      <c r="P8" s="214" t="str">
        <f>IF(N8="","",VLOOKUP(N8,個人番号,名簿!$E$1,FALSE))</f>
        <v/>
      </c>
      <c r="Q8" s="214" t="str">
        <f>IF(N8="","",VLOOKUP(N8,個人番号,名簿!$H$1,FALSE))</f>
        <v/>
      </c>
      <c r="R8" s="214" t="str">
        <f>IF(N8="","",VLOOKUP(N8,個人番号,名簿!$F$1,FALSE))</f>
        <v/>
      </c>
      <c r="S8" s="423" t="str">
        <f>IF(N8="","",VLOOKUP(N8,個人番号,名簿!$J$1,FALSE))</f>
        <v/>
      </c>
      <c r="T8" s="246"/>
      <c r="U8" s="341"/>
    </row>
    <row r="9" spans="1:27" ht="27.6" customHeight="1">
      <c r="A9" s="232">
        <v>2</v>
      </c>
      <c r="B9" s="344">
        <f t="shared" ref="B9:B16" si="0">$J$6</f>
        <v>0</v>
      </c>
      <c r="C9" s="280"/>
      <c r="D9" s="191" t="str">
        <f>IF(C9="","",VLOOKUP(C9,個人番号,名簿!$D$1,FALSE))</f>
        <v/>
      </c>
      <c r="E9" s="191" t="str">
        <f>IF(C9="","",VLOOKUP(C9,個人番号,名簿!$E$1,FALSE))</f>
        <v/>
      </c>
      <c r="F9" s="187" t="str">
        <f>IF(C9="","",VLOOKUP(C9,個人番号,名簿!$H$1,FALSE))</f>
        <v/>
      </c>
      <c r="G9" s="191" t="str">
        <f>IF(C9="","",VLOOKUP(C9,個人番号,名簿!$F$1,FALSE))</f>
        <v/>
      </c>
      <c r="H9" s="424" t="str">
        <f>IF(C9="","",VLOOKUP(C9,個人番号,名簿!$J$1,FALSE))</f>
        <v/>
      </c>
      <c r="I9" s="244"/>
      <c r="J9" s="339"/>
      <c r="L9" s="232">
        <v>2</v>
      </c>
      <c r="M9" s="344">
        <f t="shared" ref="M9:M15" si="1">$U$6</f>
        <v>0</v>
      </c>
      <c r="N9" s="280"/>
      <c r="O9" s="191" t="str">
        <f>IF(N9="","",VLOOKUP(N9,個人番号,名簿!$D$1,FALSE))</f>
        <v/>
      </c>
      <c r="P9" s="191" t="str">
        <f>IF(N9="","",VLOOKUP(N9,個人番号,名簿!$E$1,FALSE))</f>
        <v/>
      </c>
      <c r="Q9" s="187" t="str">
        <f>IF(N9="","",VLOOKUP(N9,個人番号,名簿!$H$1,FALSE))</f>
        <v/>
      </c>
      <c r="R9" s="191" t="str">
        <f>IF(N9="","",VLOOKUP(N9,個人番号,名簿!$F$1,FALSE))</f>
        <v/>
      </c>
      <c r="S9" s="424" t="str">
        <f>IF(N9="","",VLOOKUP(N9,個人番号,名簿!$J$1,FALSE))</f>
        <v/>
      </c>
      <c r="T9" s="244"/>
      <c r="U9" s="339"/>
      <c r="W9" s="557" t="s">
        <v>2080</v>
      </c>
      <c r="X9" s="558"/>
      <c r="Y9" s="559"/>
    </row>
    <row r="10" spans="1:27" ht="27.6" customHeight="1">
      <c r="A10" s="232">
        <v>3</v>
      </c>
      <c r="B10" s="344">
        <f t="shared" si="0"/>
        <v>0</v>
      </c>
      <c r="C10" s="280"/>
      <c r="D10" s="191" t="str">
        <f>IF(C10="","",VLOOKUP(C10,個人番号,名簿!$D$1,FALSE))</f>
        <v/>
      </c>
      <c r="E10" s="191" t="str">
        <f>IF(C10="","",VLOOKUP(C10,個人番号,名簿!$E$1,FALSE))</f>
        <v/>
      </c>
      <c r="F10" s="187" t="str">
        <f>IF(C10="","",VLOOKUP(C10,個人番号,名簿!$H$1,FALSE))</f>
        <v/>
      </c>
      <c r="G10" s="191" t="str">
        <f>IF(C10="","",VLOOKUP(C10,個人番号,名簿!$F$1,FALSE))</f>
        <v/>
      </c>
      <c r="H10" s="424" t="str">
        <f>IF(C10="","",VLOOKUP(C10,個人番号,名簿!$J$1,FALSE))</f>
        <v/>
      </c>
      <c r="I10" s="244"/>
      <c r="J10" s="339"/>
      <c r="L10" s="232">
        <v>3</v>
      </c>
      <c r="M10" s="344">
        <f t="shared" si="1"/>
        <v>0</v>
      </c>
      <c r="N10" s="280"/>
      <c r="O10" s="191" t="str">
        <f>IF(N10="","",VLOOKUP(N10,個人番号,名簿!$D$1,FALSE))</f>
        <v/>
      </c>
      <c r="P10" s="191" t="str">
        <f>IF(N10="","",VLOOKUP(N10,個人番号,名簿!$E$1,FALSE))</f>
        <v/>
      </c>
      <c r="Q10" s="187" t="str">
        <f>IF(N10="","",VLOOKUP(N10,個人番号,名簿!$H$1,FALSE))</f>
        <v/>
      </c>
      <c r="R10" s="191" t="str">
        <f>IF(N10="","",VLOOKUP(N10,個人番号,名簿!$F$1,FALSE))</f>
        <v/>
      </c>
      <c r="S10" s="424" t="str">
        <f>IF(N10="","",VLOOKUP(N10,個人番号,名簿!$J$1,FALSE))</f>
        <v/>
      </c>
      <c r="T10" s="244"/>
      <c r="U10" s="339"/>
      <c r="W10" s="560"/>
      <c r="X10" s="561"/>
      <c r="Y10" s="562"/>
    </row>
    <row r="11" spans="1:27" ht="27.6" customHeight="1">
      <c r="A11" s="232">
        <v>4</v>
      </c>
      <c r="B11" s="344">
        <f t="shared" si="0"/>
        <v>0</v>
      </c>
      <c r="C11" s="280"/>
      <c r="D11" s="191" t="str">
        <f>IF(C11="","",VLOOKUP(C11,個人番号,名簿!$D$1,FALSE))</f>
        <v/>
      </c>
      <c r="E11" s="191" t="str">
        <f>IF(C11="","",VLOOKUP(C11,個人番号,名簿!$E$1,FALSE))</f>
        <v/>
      </c>
      <c r="F11" s="187" t="str">
        <f>IF(C11="","",VLOOKUP(C11,個人番号,名簿!$H$1,FALSE))</f>
        <v/>
      </c>
      <c r="G11" s="191" t="str">
        <f>IF(C11="","",VLOOKUP(C11,個人番号,名簿!$F$1,FALSE))</f>
        <v/>
      </c>
      <c r="H11" s="424" t="str">
        <f>IF(C11="","",VLOOKUP(C11,個人番号,名簿!$J$1,FALSE))</f>
        <v/>
      </c>
      <c r="I11" s="244"/>
      <c r="J11" s="339"/>
      <c r="L11" s="232">
        <v>4</v>
      </c>
      <c r="M11" s="344">
        <f t="shared" si="1"/>
        <v>0</v>
      </c>
      <c r="N11" s="280"/>
      <c r="O11" s="191" t="str">
        <f>IF(N11="","",VLOOKUP(N11,個人番号,名簿!$D$1,FALSE))</f>
        <v/>
      </c>
      <c r="P11" s="191" t="str">
        <f>IF(N11="","",VLOOKUP(N11,個人番号,名簿!$E$1,FALSE))</f>
        <v/>
      </c>
      <c r="Q11" s="187" t="str">
        <f>IF(N11="","",VLOOKUP(N11,個人番号,名簿!$H$1,FALSE))</f>
        <v/>
      </c>
      <c r="R11" s="191" t="str">
        <f>IF(N11="","",VLOOKUP(N11,個人番号,名簿!$F$1,FALSE))</f>
        <v/>
      </c>
      <c r="S11" s="424" t="str">
        <f>IF(N11="","",VLOOKUP(N11,個人番号,名簿!$J$1,FALSE))</f>
        <v/>
      </c>
      <c r="T11" s="244"/>
      <c r="U11" s="339"/>
    </row>
    <row r="12" spans="1:27" ht="27.6" customHeight="1">
      <c r="A12" s="232">
        <v>5</v>
      </c>
      <c r="B12" s="344">
        <f t="shared" si="0"/>
        <v>0</v>
      </c>
      <c r="C12" s="280"/>
      <c r="D12" s="191" t="str">
        <f>IF(C12="","",VLOOKUP(C12,個人番号,名簿!$D$1,FALSE))</f>
        <v/>
      </c>
      <c r="E12" s="191" t="str">
        <f>IF(C12="","",VLOOKUP(C12,個人番号,名簿!$E$1,FALSE))</f>
        <v/>
      </c>
      <c r="F12" s="187" t="str">
        <f>IF(C12="","",VLOOKUP(C12,個人番号,名簿!$H$1,FALSE))</f>
        <v/>
      </c>
      <c r="G12" s="191" t="str">
        <f>IF(C12="","",VLOOKUP(C12,個人番号,名簿!$F$1,FALSE))</f>
        <v/>
      </c>
      <c r="H12" s="424" t="str">
        <f>IF(C12="","",VLOOKUP(C12,個人番号,名簿!$J$1,FALSE))</f>
        <v/>
      </c>
      <c r="I12" s="244"/>
      <c r="J12" s="339"/>
      <c r="L12" s="232">
        <v>5</v>
      </c>
      <c r="M12" s="344">
        <f t="shared" si="1"/>
        <v>0</v>
      </c>
      <c r="N12" s="280"/>
      <c r="O12" s="191" t="str">
        <f>IF(N12="","",VLOOKUP(N12,個人番号,名簿!$D$1,FALSE))</f>
        <v/>
      </c>
      <c r="P12" s="191" t="str">
        <f>IF(N12="","",VLOOKUP(N12,個人番号,名簿!$E$1,FALSE))</f>
        <v/>
      </c>
      <c r="Q12" s="187" t="str">
        <f>IF(N12="","",VLOOKUP(N12,個人番号,名簿!$H$1,FALSE))</f>
        <v/>
      </c>
      <c r="R12" s="191" t="str">
        <f>IF(N12="","",VLOOKUP(N12,個人番号,名簿!$F$1,FALSE))</f>
        <v/>
      </c>
      <c r="S12" s="424" t="str">
        <f>IF(N12="","",VLOOKUP(N12,個人番号,名簿!$J$1,FALSE))</f>
        <v/>
      </c>
      <c r="T12" s="244"/>
      <c r="U12" s="339"/>
      <c r="W12" s="285" t="s">
        <v>2262</v>
      </c>
    </row>
    <row r="13" spans="1:27" ht="27.6" customHeight="1" thickBot="1">
      <c r="A13" s="232">
        <v>6</v>
      </c>
      <c r="B13" s="344">
        <f t="shared" si="0"/>
        <v>0</v>
      </c>
      <c r="C13" s="280"/>
      <c r="D13" s="191" t="str">
        <f>IF(C13="","",VLOOKUP(C13,個人番号,名簿!$D$1,FALSE))</f>
        <v/>
      </c>
      <c r="E13" s="191" t="str">
        <f>IF(C13="","",VLOOKUP(C13,個人番号,名簿!$E$1,FALSE))</f>
        <v/>
      </c>
      <c r="F13" s="187" t="str">
        <f>IF(C13="","",VLOOKUP(C13,個人番号,名簿!$H$1,FALSE))</f>
        <v/>
      </c>
      <c r="G13" s="191" t="str">
        <f>IF(C13="","",VLOOKUP(C13,個人番号,名簿!$F$1,FALSE))</f>
        <v/>
      </c>
      <c r="H13" s="424" t="str">
        <f>IF(C13="","",VLOOKUP(C13,個人番号,名簿!$J$1,FALSE))</f>
        <v/>
      </c>
      <c r="I13" s="244"/>
      <c r="J13" s="339"/>
      <c r="L13" s="232">
        <v>6</v>
      </c>
      <c r="M13" s="344">
        <f t="shared" si="1"/>
        <v>0</v>
      </c>
      <c r="N13" s="280"/>
      <c r="O13" s="191" t="str">
        <f>IF(N13="","",VLOOKUP(N13,個人番号,名簿!$D$1,FALSE))</f>
        <v/>
      </c>
      <c r="P13" s="191" t="str">
        <f>IF(N13="","",VLOOKUP(N13,個人番号,名簿!$E$1,FALSE))</f>
        <v/>
      </c>
      <c r="Q13" s="187" t="str">
        <f>IF(N13="","",VLOOKUP(N13,個人番号,名簿!$H$1,FALSE))</f>
        <v/>
      </c>
      <c r="R13" s="191" t="str">
        <f>IF(N13="","",VLOOKUP(N13,個人番号,名簿!$F$1,FALSE))</f>
        <v/>
      </c>
      <c r="S13" s="424" t="str">
        <f>IF(N13="","",VLOOKUP(N13,個人番号,名簿!$J$1,FALSE))</f>
        <v/>
      </c>
      <c r="T13" s="244"/>
      <c r="U13" s="339"/>
      <c r="W13" s="210"/>
      <c r="X13" s="210" t="s">
        <v>483</v>
      </c>
      <c r="Y13" s="235" t="s">
        <v>1544</v>
      </c>
      <c r="Z13" s="235" t="s">
        <v>498</v>
      </c>
      <c r="AA13" s="235" t="s">
        <v>1543</v>
      </c>
    </row>
    <row r="14" spans="1:27" ht="27.6" customHeight="1">
      <c r="A14" s="232">
        <v>7</v>
      </c>
      <c r="B14" s="344">
        <f t="shared" si="0"/>
        <v>0</v>
      </c>
      <c r="C14" s="280"/>
      <c r="D14" s="191" t="str">
        <f>IF(C14="","",VLOOKUP(C14,個人番号,名簿!$D$1,FALSE))</f>
        <v/>
      </c>
      <c r="E14" s="191" t="str">
        <f>IF(C14="","",VLOOKUP(C14,個人番号,名簿!$E$1,FALSE))</f>
        <v/>
      </c>
      <c r="F14" s="187" t="str">
        <f>IF(C14="","",VLOOKUP(C14,個人番号,名簿!$H$1,FALSE))</f>
        <v/>
      </c>
      <c r="G14" s="191" t="str">
        <f>IF(C14="","",VLOOKUP(C14,個人番号,名簿!$F$1,FALSE))</f>
        <v/>
      </c>
      <c r="H14" s="424" t="str">
        <f>IF(C14="","",VLOOKUP(C14,個人番号,名簿!$J$1,FALSE))</f>
        <v/>
      </c>
      <c r="I14" s="244"/>
      <c r="J14" s="339"/>
      <c r="L14" s="232">
        <v>7</v>
      </c>
      <c r="M14" s="344">
        <f t="shared" si="1"/>
        <v>0</v>
      </c>
      <c r="N14" s="280"/>
      <c r="O14" s="191" t="str">
        <f>IF(N14="","",VLOOKUP(N14,個人番号,名簿!$D$1,FALSE))</f>
        <v/>
      </c>
      <c r="P14" s="191" t="str">
        <f>IF(N14="","",VLOOKUP(N14,個人番号,名簿!$E$1,FALSE))</f>
        <v/>
      </c>
      <c r="Q14" s="187" t="str">
        <f>IF(N14="","",VLOOKUP(N14,個人番号,名簿!$H$1,FALSE))</f>
        <v/>
      </c>
      <c r="R14" s="191" t="str">
        <f>IF(N14="","",VLOOKUP(N14,個人番号,名簿!$F$1,FALSE))</f>
        <v/>
      </c>
      <c r="S14" s="424" t="str">
        <f>IF(N14="","",VLOOKUP(N14,個人番号,名簿!$J$1,FALSE))</f>
        <v/>
      </c>
      <c r="T14" s="244"/>
      <c r="U14" s="339"/>
      <c r="W14" s="218" t="s">
        <v>487</v>
      </c>
      <c r="X14" s="214">
        <f>$T$1</f>
        <v>0</v>
      </c>
      <c r="Y14" s="214">
        <f>$J$6</f>
        <v>0</v>
      </c>
      <c r="Z14" s="214" t="str">
        <f>$B$4</f>
        <v/>
      </c>
      <c r="AA14" s="349">
        <f>$J$24</f>
        <v>0</v>
      </c>
    </row>
    <row r="15" spans="1:27" ht="27.6" customHeight="1" thickBot="1">
      <c r="A15" s="232">
        <v>8</v>
      </c>
      <c r="B15" s="344">
        <f t="shared" si="0"/>
        <v>0</v>
      </c>
      <c r="C15" s="280"/>
      <c r="D15" s="191" t="str">
        <f>IF(C15="","",VLOOKUP(C15,個人番号,名簿!$D$1,FALSE))</f>
        <v/>
      </c>
      <c r="E15" s="191" t="str">
        <f>IF(C15="","",VLOOKUP(C15,個人番号,名簿!$E$1,FALSE))</f>
        <v/>
      </c>
      <c r="F15" s="187" t="str">
        <f>IF(C15="","",VLOOKUP(C15,個人番号,名簿!$H$1,FALSE))</f>
        <v/>
      </c>
      <c r="G15" s="191" t="str">
        <f>IF(C15="","",VLOOKUP(C15,個人番号,名簿!$F$1,FALSE))</f>
        <v/>
      </c>
      <c r="H15" s="424" t="str">
        <f>IF(C15="","",VLOOKUP(C15,個人番号,名簿!$J$1,FALSE))</f>
        <v/>
      </c>
      <c r="I15" s="244"/>
      <c r="J15" s="339"/>
      <c r="L15" s="233">
        <v>8</v>
      </c>
      <c r="M15" s="345">
        <f t="shared" si="1"/>
        <v>0</v>
      </c>
      <c r="N15" s="337"/>
      <c r="O15" s="192" t="str">
        <f>IF(N15="","",VLOOKUP(N15,個人番号,名簿!$D$1,FALSE))</f>
        <v/>
      </c>
      <c r="P15" s="192" t="str">
        <f>IF(N15="","",VLOOKUP(N15,個人番号,名簿!$E$1,FALSE))</f>
        <v/>
      </c>
      <c r="Q15" s="188" t="str">
        <f>IF(N15="","",VLOOKUP(N15,個人番号,名簿!$H$1,FALSE))</f>
        <v/>
      </c>
      <c r="R15" s="192" t="str">
        <f>IF(N15="","",VLOOKUP(N15,個人番号,名簿!$F$1,FALSE))</f>
        <v/>
      </c>
      <c r="S15" s="425" t="str">
        <f>IF(N15="","",VLOOKUP(N15,個人番号,名簿!$J$1,FALSE))</f>
        <v/>
      </c>
      <c r="T15" s="245"/>
      <c r="U15" s="340"/>
      <c r="W15" s="220" t="s">
        <v>488</v>
      </c>
      <c r="X15" s="192">
        <f>$T$1</f>
        <v>0</v>
      </c>
      <c r="Y15" s="192">
        <f>$U$6</f>
        <v>0</v>
      </c>
      <c r="Z15" s="192" t="str">
        <f>$B$4</f>
        <v/>
      </c>
      <c r="AA15" s="350">
        <f>$J$25</f>
        <v>0</v>
      </c>
    </row>
    <row r="16" spans="1:27" ht="27.6" customHeight="1" thickBot="1">
      <c r="A16" s="233">
        <v>9</v>
      </c>
      <c r="B16" s="345">
        <f t="shared" si="0"/>
        <v>0</v>
      </c>
      <c r="C16" s="337"/>
      <c r="D16" s="192" t="str">
        <f>IF(C16="","",VLOOKUP(C16,個人番号,名簿!$D$1,FALSE))</f>
        <v/>
      </c>
      <c r="E16" s="192" t="str">
        <f>IF(C16="","",VLOOKUP(C16,個人番号,名簿!$E$1,FALSE))</f>
        <v/>
      </c>
      <c r="F16" s="188" t="str">
        <f>IF(C16="","",VLOOKUP(C16,個人番号,名簿!$H$1,FALSE))</f>
        <v/>
      </c>
      <c r="G16" s="192" t="str">
        <f>IF(C16="","",VLOOKUP(C16,個人番号,名簿!$F$1,FALSE))</f>
        <v/>
      </c>
      <c r="H16" s="425" t="str">
        <f>IF(C16="","",VLOOKUP(C16,個人番号,名簿!$J$1,FALSE))</f>
        <v/>
      </c>
      <c r="I16" s="245"/>
      <c r="J16" s="340"/>
      <c r="L16" s="211"/>
      <c r="M16" s="343"/>
      <c r="N16" s="211"/>
      <c r="O16" s="211"/>
      <c r="P16" s="211"/>
      <c r="R16" s="211"/>
      <c r="S16" s="211"/>
      <c r="T16" s="264"/>
      <c r="U16" s="211"/>
    </row>
    <row r="17" spans="1:25" ht="7.5" customHeight="1" thickBot="1">
      <c r="L17" s="211"/>
      <c r="M17" s="343"/>
      <c r="N17" s="211"/>
      <c r="O17" s="211"/>
      <c r="P17" s="211"/>
      <c r="R17" s="211"/>
      <c r="S17" s="211"/>
      <c r="T17" s="264"/>
      <c r="U17" s="211"/>
    </row>
    <row r="18" spans="1:25" ht="27.6" customHeight="1" thickBot="1">
      <c r="A18" s="661" t="s">
        <v>1534</v>
      </c>
      <c r="B18" s="662"/>
      <c r="C18" s="602"/>
      <c r="D18" s="603"/>
      <c r="L18" s="661" t="s">
        <v>1534</v>
      </c>
      <c r="M18" s="662"/>
      <c r="N18" s="602"/>
      <c r="O18" s="603"/>
      <c r="P18" s="211"/>
      <c r="R18" s="211"/>
      <c r="S18" s="211"/>
      <c r="T18" s="264"/>
      <c r="U18" s="211"/>
    </row>
    <row r="19" spans="1:25" ht="7.5" customHeight="1"/>
    <row r="20" spans="1:25" ht="27.6" customHeight="1">
      <c r="A20" s="663" t="s">
        <v>2263</v>
      </c>
      <c r="B20" s="663"/>
      <c r="C20" s="663"/>
      <c r="D20" s="663"/>
      <c r="E20" s="663"/>
      <c r="F20" s="663"/>
      <c r="G20" s="663"/>
      <c r="H20" s="663"/>
      <c r="I20" s="663"/>
      <c r="J20" s="663"/>
      <c r="L20" s="663" t="s">
        <v>2264</v>
      </c>
      <c r="M20" s="658"/>
      <c r="N20" s="658"/>
      <c r="O20" s="658"/>
      <c r="P20" s="658"/>
      <c r="Q20" s="658"/>
      <c r="R20" s="658"/>
      <c r="S20" s="658"/>
      <c r="T20" s="658"/>
      <c r="U20" s="658"/>
      <c r="W20" s="285" t="s">
        <v>2266</v>
      </c>
    </row>
    <row r="21" spans="1:25" ht="27.6" customHeight="1" thickBot="1">
      <c r="A21" s="663"/>
      <c r="B21" s="663"/>
      <c r="C21" s="663"/>
      <c r="D21" s="663"/>
      <c r="E21" s="663"/>
      <c r="F21" s="663"/>
      <c r="G21" s="663"/>
      <c r="H21" s="663"/>
      <c r="I21" s="663"/>
      <c r="J21" s="663"/>
      <c r="L21" s="658"/>
      <c r="M21" s="658"/>
      <c r="N21" s="658"/>
      <c r="O21" s="658"/>
      <c r="P21" s="658"/>
      <c r="Q21" s="658"/>
      <c r="R21" s="658"/>
      <c r="S21" s="658"/>
      <c r="T21" s="658"/>
      <c r="U21" s="658"/>
      <c r="W21" s="210" t="s">
        <v>1534</v>
      </c>
      <c r="X21" s="210" t="s">
        <v>369</v>
      </c>
      <c r="Y21" s="235" t="s">
        <v>1544</v>
      </c>
    </row>
    <row r="22" spans="1:25" ht="27.6" customHeight="1">
      <c r="A22" s="567" t="s">
        <v>369</v>
      </c>
      <c r="B22" s="567"/>
      <c r="C22" s="567" t="str">
        <f>名簿!$M$5</f>
        <v/>
      </c>
      <c r="D22" s="567"/>
      <c r="E22" s="567"/>
      <c r="L22" s="665">
        <f ca="1">NOW()</f>
        <v>44915.390940740741</v>
      </c>
      <c r="M22" s="665"/>
      <c r="N22" s="665"/>
      <c r="O22" s="665"/>
      <c r="P22" s="650"/>
      <c r="Q22" s="650"/>
      <c r="R22" s="650"/>
      <c r="S22" s="650"/>
      <c r="T22" s="650"/>
      <c r="U22" s="211"/>
      <c r="W22" s="218">
        <f>$C$18</f>
        <v>0</v>
      </c>
      <c r="X22" s="214" t="str">
        <f>$B$4</f>
        <v/>
      </c>
      <c r="Y22" s="215">
        <f>$J$6</f>
        <v>0</v>
      </c>
    </row>
    <row r="23" spans="1:25" ht="27.6" customHeight="1" thickBot="1">
      <c r="A23" s="567" t="s">
        <v>496</v>
      </c>
      <c r="B23" s="567"/>
      <c r="C23" s="567" t="str">
        <f>名簿!$M$8</f>
        <v/>
      </c>
      <c r="D23" s="567"/>
      <c r="E23" s="567"/>
      <c r="I23" s="664" t="s">
        <v>1543</v>
      </c>
      <c r="J23" s="664"/>
      <c r="O23" s="228" t="s">
        <v>2142</v>
      </c>
      <c r="P23" s="611"/>
      <c r="Q23" s="611"/>
      <c r="R23" s="611"/>
      <c r="S23" s="611"/>
      <c r="T23" s="611"/>
      <c r="U23" s="229" t="s">
        <v>495</v>
      </c>
      <c r="W23" s="220">
        <f>$N$18</f>
        <v>0</v>
      </c>
      <c r="X23" s="192" t="str">
        <f>$B$4</f>
        <v/>
      </c>
      <c r="Y23" s="209">
        <f>$U$6</f>
        <v>0</v>
      </c>
    </row>
    <row r="24" spans="1:25" ht="27.6" customHeight="1">
      <c r="A24" s="567" t="s">
        <v>485</v>
      </c>
      <c r="B24" s="567"/>
      <c r="C24" s="567" t="str">
        <f>名簿!$M$11</f>
        <v/>
      </c>
      <c r="D24" s="567"/>
      <c r="E24" s="567"/>
      <c r="I24" s="191" t="s">
        <v>487</v>
      </c>
      <c r="J24" s="348">
        <f>COUNTA(C8:C16)</f>
        <v>0</v>
      </c>
      <c r="O24" s="228"/>
      <c r="P24" s="347"/>
      <c r="Q24" s="347"/>
      <c r="R24" s="347"/>
      <c r="S24" s="347"/>
      <c r="T24" s="347"/>
      <c r="U24" s="211"/>
    </row>
    <row r="25" spans="1:25" ht="27.6" customHeight="1">
      <c r="I25" s="191" t="s">
        <v>488</v>
      </c>
      <c r="J25" s="348">
        <f>COUNTA(N8:N15)</f>
        <v>0</v>
      </c>
      <c r="O25" s="228" t="s">
        <v>2079</v>
      </c>
      <c r="P25" s="611"/>
      <c r="Q25" s="611"/>
      <c r="R25" s="611"/>
      <c r="S25" s="611"/>
      <c r="T25" s="611"/>
      <c r="U25" s="229" t="s">
        <v>497</v>
      </c>
    </row>
    <row r="26" spans="1:25" ht="27.6" customHeight="1"/>
  </sheetData>
  <mergeCells count="25">
    <mergeCell ref="A23:B23"/>
    <mergeCell ref="A24:B24"/>
    <mergeCell ref="L20:U21"/>
    <mergeCell ref="C22:E22"/>
    <mergeCell ref="C23:E23"/>
    <mergeCell ref="C24:E24"/>
    <mergeCell ref="I23:J23"/>
    <mergeCell ref="P22:T22"/>
    <mergeCell ref="A22:B22"/>
    <mergeCell ref="L22:O22"/>
    <mergeCell ref="A18:B18"/>
    <mergeCell ref="L18:M18"/>
    <mergeCell ref="C18:D18"/>
    <mergeCell ref="N18:O18"/>
    <mergeCell ref="A20:J21"/>
    <mergeCell ref="P1:R1"/>
    <mergeCell ref="T1:U1"/>
    <mergeCell ref="C2:P2"/>
    <mergeCell ref="R2:V2"/>
    <mergeCell ref="B4:J4"/>
    <mergeCell ref="W9:Y10"/>
    <mergeCell ref="E6:I6"/>
    <mergeCell ref="P6:T6"/>
    <mergeCell ref="P25:T25"/>
    <mergeCell ref="P23:T23"/>
  </mergeCells>
  <phoneticPr fontId="2"/>
  <dataValidations count="1">
    <dataValidation type="whole" allowBlank="1" showInputMessage="1" showErrorMessage="1" sqref="T8:U15" xr:uid="{00000000-0002-0000-1000-000000000000}">
      <formula1>0</formula1>
      <formula2>1000000</formula2>
    </dataValidation>
  </dataValidations>
  <printOptions horizontalCentered="1"/>
  <pageMargins left="0.39370078740157483" right="0.39370078740157483" top="0.78740157480314965" bottom="0.39370078740157483" header="0.31496062992125984" footer="0.31496062992125984"/>
  <pageSetup paperSize="9" scale="83" orientation="landscape"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2"/>
  <sheetViews>
    <sheetView showGridLines="0" view="pageBreakPreview" zoomScale="55" zoomScaleNormal="55" zoomScaleSheetLayoutView="55" workbookViewId="0">
      <selection activeCell="M4" sqref="M4:N4"/>
    </sheetView>
  </sheetViews>
  <sheetFormatPr defaultColWidth="8.88671875" defaultRowHeight="13.2"/>
  <cols>
    <col min="1" max="1" width="1.88671875" style="265" customWidth="1"/>
    <col min="2" max="3" width="15.44140625" style="265" customWidth="1"/>
    <col min="4" max="4" width="30.88671875" style="265" customWidth="1"/>
    <col min="5" max="5" width="20.88671875" style="265" customWidth="1"/>
    <col min="6" max="6" width="1.88671875" style="265" customWidth="1"/>
    <col min="7" max="8" width="15.44140625" style="265" customWidth="1"/>
    <col min="9" max="9" width="30.88671875" style="265" customWidth="1"/>
    <col min="10" max="10" width="20.88671875" style="265" customWidth="1"/>
    <col min="11" max="16384" width="8.88671875" style="265"/>
  </cols>
  <sheetData>
    <row r="1" spans="1:10" ht="30" customHeight="1">
      <c r="A1" s="357"/>
      <c r="B1" s="667" t="str">
        <f>CONCATENATE(設定!$C$10,設定!$D$10,設定!$E$10)</f>
        <v>第４４回　神奈川県中学校男子駅伝大会</v>
      </c>
      <c r="C1" s="667"/>
      <c r="D1" s="667"/>
      <c r="E1" s="667"/>
      <c r="F1" s="357"/>
      <c r="G1" s="667" t="str">
        <f>CONCATENATE(設定!$C$11,設定!$D$11,設定!$E$11)</f>
        <v>第３７回　神奈川県中学校女子駅伝大会</v>
      </c>
      <c r="H1" s="667"/>
      <c r="I1" s="667"/>
      <c r="J1" s="667"/>
    </row>
    <row r="2" spans="1:10" ht="30" customHeight="1">
      <c r="A2" s="357"/>
      <c r="B2" s="667" t="s">
        <v>1535</v>
      </c>
      <c r="C2" s="667"/>
      <c r="D2" s="667"/>
      <c r="E2" s="667"/>
      <c r="F2" s="357"/>
      <c r="G2" s="667" t="s">
        <v>1535</v>
      </c>
      <c r="H2" s="667"/>
      <c r="I2" s="667"/>
      <c r="J2" s="667"/>
    </row>
    <row r="3" spans="1:10" ht="9.9" customHeight="1"/>
    <row r="4" spans="1:10" ht="20.100000000000001" customHeight="1">
      <c r="A4" s="359"/>
      <c r="B4" s="668" t="s">
        <v>2267</v>
      </c>
      <c r="C4" s="668"/>
      <c r="D4" s="668"/>
      <c r="E4" s="351" t="s">
        <v>2265</v>
      </c>
      <c r="F4" s="359"/>
      <c r="G4" s="668" t="s">
        <v>2267</v>
      </c>
      <c r="H4" s="668"/>
      <c r="I4" s="668"/>
      <c r="J4" s="351" t="s">
        <v>2265</v>
      </c>
    </row>
    <row r="5" spans="1:10" ht="45" customHeight="1">
      <c r="A5" s="360"/>
      <c r="B5" s="669" t="str">
        <f>県駅伝!$B$4</f>
        <v/>
      </c>
      <c r="C5" s="669"/>
      <c r="D5" s="669"/>
      <c r="E5" s="352" t="str">
        <f>IF(県駅伝!$J$6="","",県駅伝!$J$6)</f>
        <v/>
      </c>
      <c r="F5" s="360"/>
      <c r="G5" s="669" t="str">
        <f>県駅伝!$B$4</f>
        <v/>
      </c>
      <c r="H5" s="669"/>
      <c r="I5" s="669"/>
      <c r="J5" s="352" t="str">
        <f>IF(県駅伝!$U$6="","",県駅伝!$U$6)</f>
        <v/>
      </c>
    </row>
    <row r="6" spans="1:10" ht="24.9" customHeight="1"/>
    <row r="7" spans="1:10" ht="45" customHeight="1">
      <c r="A7" s="359"/>
      <c r="B7" s="351" t="s">
        <v>1537</v>
      </c>
      <c r="C7" s="353" t="s">
        <v>2268</v>
      </c>
      <c r="D7" s="351" t="s">
        <v>863</v>
      </c>
      <c r="E7" s="351" t="s">
        <v>354</v>
      </c>
      <c r="F7" s="359"/>
      <c r="G7" s="351" t="s">
        <v>1537</v>
      </c>
      <c r="H7" s="353" t="s">
        <v>2268</v>
      </c>
      <c r="I7" s="351" t="s">
        <v>863</v>
      </c>
      <c r="J7" s="351" t="s">
        <v>354</v>
      </c>
    </row>
    <row r="8" spans="1:10" ht="45" customHeight="1">
      <c r="A8" s="361"/>
      <c r="B8" s="364"/>
      <c r="C8" s="355" t="str">
        <f>IF(県駅伝!C8="","",県駅伝!C8)</f>
        <v/>
      </c>
      <c r="D8" s="355" t="str">
        <f>IF(C8="","",VLOOKUP(C8,個人番号,名簿!$D$1,FALSE))</f>
        <v/>
      </c>
      <c r="E8" s="355" t="str">
        <f>IF(C8="","",VLOOKUP(C8,個人番号,名簿!$F$1,FALSE))</f>
        <v/>
      </c>
      <c r="F8" s="361"/>
      <c r="G8" s="365"/>
      <c r="H8" s="355" t="str">
        <f>IF(県駅伝!N8="","",県駅伝!N8)</f>
        <v/>
      </c>
      <c r="I8" s="355" t="str">
        <f>IF(H8="","",VLOOKUP(H8,個人番号,名簿!$D$1,FALSE))</f>
        <v/>
      </c>
      <c r="J8" s="355" t="str">
        <f>IF(H8="","",VLOOKUP(H8,個人番号,名簿!$F$1,FALSE))</f>
        <v/>
      </c>
    </row>
    <row r="9" spans="1:10" ht="45" customHeight="1">
      <c r="A9" s="361"/>
      <c r="B9" s="364"/>
      <c r="C9" s="355" t="str">
        <f>IF(県駅伝!C9="","",県駅伝!C9)</f>
        <v/>
      </c>
      <c r="D9" s="355" t="str">
        <f>IF(C9="","",VLOOKUP(C9,個人番号,名簿!$D$1,FALSE))</f>
        <v/>
      </c>
      <c r="E9" s="355" t="str">
        <f>IF(C9="","",VLOOKUP(C9,個人番号,名簿!$F$1,FALSE))</f>
        <v/>
      </c>
      <c r="F9" s="361"/>
      <c r="G9" s="365"/>
      <c r="H9" s="355" t="str">
        <f>IF(県駅伝!N9="","",県駅伝!N9)</f>
        <v/>
      </c>
      <c r="I9" s="355" t="str">
        <f>IF(H9="","",VLOOKUP(H9,個人番号,名簿!$D$1,FALSE))</f>
        <v/>
      </c>
      <c r="J9" s="355" t="str">
        <f>IF(H9="","",VLOOKUP(H9,個人番号,名簿!$F$1,FALSE))</f>
        <v/>
      </c>
    </row>
    <row r="10" spans="1:10" ht="45" customHeight="1">
      <c r="A10" s="361"/>
      <c r="B10" s="364"/>
      <c r="C10" s="355" t="str">
        <f>IF(県駅伝!C10="","",県駅伝!C10)</f>
        <v/>
      </c>
      <c r="D10" s="355" t="str">
        <f>IF(C10="","",VLOOKUP(C10,個人番号,名簿!$D$1,FALSE))</f>
        <v/>
      </c>
      <c r="E10" s="355" t="str">
        <f>IF(C10="","",VLOOKUP(C10,個人番号,名簿!$F$1,FALSE))</f>
        <v/>
      </c>
      <c r="F10" s="361"/>
      <c r="G10" s="365"/>
      <c r="H10" s="355" t="str">
        <f>IF(県駅伝!N10="","",県駅伝!N10)</f>
        <v/>
      </c>
      <c r="I10" s="355" t="str">
        <f>IF(H10="","",VLOOKUP(H10,個人番号,名簿!$D$1,FALSE))</f>
        <v/>
      </c>
      <c r="J10" s="355" t="str">
        <f>IF(H10="","",VLOOKUP(H10,個人番号,名簿!$F$1,FALSE))</f>
        <v/>
      </c>
    </row>
    <row r="11" spans="1:10" ht="45" customHeight="1">
      <c r="A11" s="361"/>
      <c r="B11" s="364"/>
      <c r="C11" s="355" t="str">
        <f>IF(県駅伝!C11="","",県駅伝!C11)</f>
        <v/>
      </c>
      <c r="D11" s="355" t="str">
        <f>IF(C11="","",VLOOKUP(C11,個人番号,名簿!$D$1,FALSE))</f>
        <v/>
      </c>
      <c r="E11" s="355" t="str">
        <f>IF(C11="","",VLOOKUP(C11,個人番号,名簿!$F$1,FALSE))</f>
        <v/>
      </c>
      <c r="F11" s="361"/>
      <c r="G11" s="365"/>
      <c r="H11" s="355" t="str">
        <f>IF(県駅伝!N11="","",県駅伝!N11)</f>
        <v/>
      </c>
      <c r="I11" s="355" t="str">
        <f>IF(H11="","",VLOOKUP(H11,個人番号,名簿!$D$1,FALSE))</f>
        <v/>
      </c>
      <c r="J11" s="355" t="str">
        <f>IF(H11="","",VLOOKUP(H11,個人番号,名簿!$F$1,FALSE))</f>
        <v/>
      </c>
    </row>
    <row r="12" spans="1:10" ht="45" customHeight="1">
      <c r="A12" s="361"/>
      <c r="B12" s="364"/>
      <c r="C12" s="355" t="str">
        <f>IF(県駅伝!C12="","",県駅伝!C12)</f>
        <v/>
      </c>
      <c r="D12" s="355" t="str">
        <f>IF(C12="","",VLOOKUP(C12,個人番号,名簿!$D$1,FALSE))</f>
        <v/>
      </c>
      <c r="E12" s="355" t="str">
        <f>IF(C12="","",VLOOKUP(C12,個人番号,名簿!$F$1,FALSE))</f>
        <v/>
      </c>
      <c r="F12" s="361"/>
      <c r="G12" s="365"/>
      <c r="H12" s="355" t="str">
        <f>IF(県駅伝!N12="","",県駅伝!N12)</f>
        <v/>
      </c>
      <c r="I12" s="355" t="str">
        <f>IF(H12="","",VLOOKUP(H12,個人番号,名簿!$D$1,FALSE))</f>
        <v/>
      </c>
      <c r="J12" s="355" t="str">
        <f>IF(H12="","",VLOOKUP(H12,個人番号,名簿!$F$1,FALSE))</f>
        <v/>
      </c>
    </row>
    <row r="13" spans="1:10" ht="45" customHeight="1">
      <c r="A13" s="361"/>
      <c r="B13" s="364"/>
      <c r="C13" s="355" t="str">
        <f>IF(県駅伝!C13="","",県駅伝!C13)</f>
        <v/>
      </c>
      <c r="D13" s="355" t="str">
        <f>IF(C13="","",VLOOKUP(C13,個人番号,名簿!$D$1,FALSE))</f>
        <v/>
      </c>
      <c r="E13" s="355" t="str">
        <f>IF(C13="","",VLOOKUP(C13,個人番号,名簿!$F$1,FALSE))</f>
        <v/>
      </c>
      <c r="F13" s="361"/>
      <c r="G13" s="365"/>
      <c r="H13" s="355" t="str">
        <f>IF(県駅伝!N13="","",県駅伝!N13)</f>
        <v/>
      </c>
      <c r="I13" s="355" t="str">
        <f>IF(H13="","",VLOOKUP(H13,個人番号,名簿!$D$1,FALSE))</f>
        <v/>
      </c>
      <c r="J13" s="355" t="str">
        <f>IF(H13="","",VLOOKUP(H13,個人番号,名簿!$F$1,FALSE))</f>
        <v/>
      </c>
    </row>
    <row r="14" spans="1:10" ht="45" customHeight="1">
      <c r="A14" s="361"/>
      <c r="B14" s="364"/>
      <c r="C14" s="355" t="str">
        <f>IF(県駅伝!C14="","",県駅伝!C14)</f>
        <v/>
      </c>
      <c r="D14" s="355" t="str">
        <f>IF(C14="","",VLOOKUP(C14,個人番号,名簿!$D$1,FALSE))</f>
        <v/>
      </c>
      <c r="E14" s="355" t="str">
        <f>IF(C14="","",VLOOKUP(C14,個人番号,名簿!$F$1,FALSE))</f>
        <v/>
      </c>
      <c r="F14" s="361"/>
      <c r="G14" s="365"/>
      <c r="H14" s="355" t="str">
        <f>IF(県駅伝!N14="","",県駅伝!N14)</f>
        <v/>
      </c>
      <c r="I14" s="355" t="str">
        <f>IF(H14="","",VLOOKUP(H14,個人番号,名簿!$D$1,FALSE))</f>
        <v/>
      </c>
      <c r="J14" s="355" t="str">
        <f>IF(H14="","",VLOOKUP(H14,個人番号,名簿!$F$1,FALSE))</f>
        <v/>
      </c>
    </row>
    <row r="15" spans="1:10" ht="45" customHeight="1">
      <c r="A15" s="361"/>
      <c r="B15" s="364"/>
      <c r="C15" s="355" t="str">
        <f>IF(県駅伝!C15="","",県駅伝!C15)</f>
        <v/>
      </c>
      <c r="D15" s="355" t="str">
        <f>IF(C15="","",VLOOKUP(C15,個人番号,名簿!$D$1,FALSE))</f>
        <v/>
      </c>
      <c r="E15" s="355" t="str">
        <f>IF(C15="","",VLOOKUP(C15,個人番号,名簿!$F$1,FALSE))</f>
        <v/>
      </c>
      <c r="F15" s="361"/>
      <c r="G15" s="365"/>
      <c r="H15" s="355" t="str">
        <f>IF(県駅伝!N15="","",県駅伝!N15)</f>
        <v/>
      </c>
      <c r="I15" s="355" t="str">
        <f>IF(H15="","",VLOOKUP(H15,個人番号,名簿!$D$1,FALSE))</f>
        <v/>
      </c>
      <c r="J15" s="355" t="str">
        <f>IF(H15="","",VLOOKUP(H15,個人番号,名簿!$F$1,FALSE))</f>
        <v/>
      </c>
    </row>
    <row r="16" spans="1:10" ht="45" customHeight="1">
      <c r="A16" s="361"/>
      <c r="B16" s="364"/>
      <c r="C16" s="355" t="str">
        <f>IF(県駅伝!C16="","",県駅伝!C16)</f>
        <v/>
      </c>
      <c r="D16" s="355" t="str">
        <f>IF(C16="","",VLOOKUP(C16,個人番号,名簿!$D$1,FALSE))</f>
        <v/>
      </c>
      <c r="E16" s="355" t="str">
        <f>IF(C16="","",VLOOKUP(C16,個人番号,名簿!$F$1,FALSE))</f>
        <v/>
      </c>
      <c r="F16" s="358"/>
      <c r="G16" s="363"/>
      <c r="H16" s="363"/>
      <c r="I16" s="363"/>
      <c r="J16" s="363"/>
    </row>
    <row r="17" spans="1:10" ht="24.9" customHeight="1"/>
    <row r="18" spans="1:10" ht="45" customHeight="1">
      <c r="A18" s="362"/>
      <c r="C18" s="351" t="s">
        <v>1536</v>
      </c>
      <c r="D18" s="671"/>
      <c r="E18" s="671"/>
      <c r="F18" s="362"/>
      <c r="H18" s="351" t="s">
        <v>1536</v>
      </c>
      <c r="I18" s="670"/>
      <c r="J18" s="670"/>
    </row>
    <row r="19" spans="1:10" ht="24.9" customHeight="1"/>
    <row r="20" spans="1:10" s="354" customFormat="1" ht="24.9" customHeight="1">
      <c r="B20" s="666" t="s">
        <v>2270</v>
      </c>
      <c r="C20" s="666"/>
      <c r="D20" s="666"/>
      <c r="E20" s="666"/>
      <c r="G20" s="666" t="s">
        <v>2270</v>
      </c>
      <c r="H20" s="666"/>
      <c r="I20" s="666"/>
      <c r="J20" s="666"/>
    </row>
    <row r="21" spans="1:10" s="354" customFormat="1" ht="24.9" customHeight="1">
      <c r="B21" s="666" t="s">
        <v>2269</v>
      </c>
      <c r="C21" s="666"/>
      <c r="D21" s="666"/>
      <c r="E21" s="666"/>
      <c r="G21" s="666" t="s">
        <v>2269</v>
      </c>
      <c r="H21" s="666"/>
      <c r="I21" s="666"/>
      <c r="J21" s="666"/>
    </row>
    <row r="22" spans="1:10" s="354" customFormat="1" ht="24.9" customHeight="1">
      <c r="B22" s="666" t="s">
        <v>2271</v>
      </c>
      <c r="C22" s="666"/>
      <c r="D22" s="666"/>
      <c r="E22" s="666"/>
      <c r="G22" s="666" t="s">
        <v>2271</v>
      </c>
      <c r="H22" s="666"/>
      <c r="I22" s="666"/>
      <c r="J22" s="666"/>
    </row>
  </sheetData>
  <sheetProtection sheet="1" objects="1" scenarios="1" selectLockedCells="1"/>
  <mergeCells count="16">
    <mergeCell ref="B21:E21"/>
    <mergeCell ref="B22:E22"/>
    <mergeCell ref="G1:J1"/>
    <mergeCell ref="G2:J2"/>
    <mergeCell ref="G4:I4"/>
    <mergeCell ref="G5:I5"/>
    <mergeCell ref="I18:J18"/>
    <mergeCell ref="G20:J20"/>
    <mergeCell ref="G21:J21"/>
    <mergeCell ref="G22:J22"/>
    <mergeCell ref="B1:E1"/>
    <mergeCell ref="B2:E2"/>
    <mergeCell ref="B4:D4"/>
    <mergeCell ref="B5:D5"/>
    <mergeCell ref="D18:E18"/>
    <mergeCell ref="B20:E20"/>
  </mergeCells>
  <phoneticPr fontId="2"/>
  <printOptions horizontalCentered="1"/>
  <pageMargins left="0.70866141732283472" right="0.70866141732283472" top="0.74803149606299213" bottom="0.55118110236220474" header="0.31496062992125984" footer="0.31496062992125984"/>
  <pageSetup paperSize="9" fitToWidth="0" fitToHeight="0" orientation="portrait" blackAndWhite="1" r:id="rId1"/>
  <colBreaks count="1" manualBreakCount="1">
    <brk id="5"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AG57"/>
  <sheetViews>
    <sheetView showGridLines="0" view="pageBreakPreview" zoomScale="55" zoomScaleNormal="55" zoomScaleSheetLayoutView="55" workbookViewId="0">
      <selection activeCell="M4" sqref="M4:N4"/>
    </sheetView>
  </sheetViews>
  <sheetFormatPr defaultColWidth="8.88671875" defaultRowHeight="13.2"/>
  <cols>
    <col min="1" max="1" width="10.88671875" style="185" customWidth="1"/>
    <col min="2" max="2" width="9.109375" style="185" customWidth="1"/>
    <col min="3" max="3" width="7.109375" style="185" hidden="1" customWidth="1"/>
    <col min="4" max="4" width="18.109375" style="185" customWidth="1"/>
    <col min="5" max="5" width="12.88671875" style="185" customWidth="1"/>
    <col min="6" max="6" width="10.88671875" style="185" hidden="1" customWidth="1"/>
    <col min="7" max="7" width="4.44140625" style="185" customWidth="1"/>
    <col min="8" max="10" width="8.88671875" style="185" customWidth="1"/>
    <col min="11" max="11" width="2.88671875" style="185" customWidth="1"/>
    <col min="12" max="12" width="10.88671875" style="185" customWidth="1"/>
    <col min="13" max="13" width="9.109375" style="185" customWidth="1"/>
    <col min="14" max="14" width="7.109375" style="185" hidden="1" customWidth="1"/>
    <col min="15" max="15" width="18.109375" style="185" customWidth="1"/>
    <col min="16" max="16" width="12.88671875" style="185" customWidth="1"/>
    <col min="17" max="17" width="10.88671875" style="185" hidden="1" customWidth="1"/>
    <col min="18" max="18" width="4.44140625" style="185" customWidth="1"/>
    <col min="19" max="20" width="8.88671875" style="185" customWidth="1"/>
    <col min="21" max="21" width="8.88671875" style="185"/>
    <col min="22" max="22" width="2.88671875" style="185" customWidth="1"/>
    <col min="23" max="23" width="16.33203125" style="185" customWidth="1"/>
    <col min="24" max="24" width="14.6640625" style="185" customWidth="1"/>
    <col min="25" max="30" width="11" style="185" customWidth="1"/>
    <col min="31" max="31" width="22.44140625" style="185" customWidth="1"/>
    <col min="32" max="33" width="10.88671875" style="185" customWidth="1"/>
    <col min="34" max="16384" width="8.88671875" style="185"/>
  </cols>
  <sheetData>
    <row r="1" spans="1:28" ht="30" customHeight="1" thickBot="1">
      <c r="A1" s="197" t="str">
        <f>設定!$G$2</f>
        <v>令和4年度</v>
      </c>
      <c r="P1" s="569" t="s">
        <v>483</v>
      </c>
      <c r="Q1" s="570"/>
      <c r="R1" s="570"/>
      <c r="S1" s="571">
        <f>名簿!$M$2</f>
        <v>0</v>
      </c>
      <c r="T1" s="618"/>
      <c r="U1" s="572"/>
    </row>
    <row r="2" spans="1:28" ht="30" customHeight="1" thickBot="1">
      <c r="C2" s="573" t="str">
        <f>設定!$G$12</f>
        <v>神奈川県中学校長距離記録会</v>
      </c>
      <c r="D2" s="573"/>
      <c r="E2" s="573"/>
      <c r="F2" s="573"/>
      <c r="G2" s="573"/>
      <c r="H2" s="573"/>
      <c r="I2" s="573"/>
      <c r="J2" s="573"/>
      <c r="K2" s="573"/>
      <c r="L2" s="573"/>
      <c r="M2" s="573"/>
      <c r="N2" s="573"/>
      <c r="O2" s="573"/>
      <c r="P2" s="573"/>
      <c r="Q2" s="190"/>
      <c r="R2" s="574" t="s">
        <v>2126</v>
      </c>
      <c r="S2" s="574"/>
      <c r="T2" s="574"/>
      <c r="U2" s="574"/>
      <c r="V2" s="575"/>
    </row>
    <row r="3" spans="1:28" ht="14.4" customHeight="1" thickBot="1"/>
    <row r="4" spans="1:28" ht="30" customHeight="1" thickBot="1">
      <c r="A4" s="189" t="s">
        <v>369</v>
      </c>
      <c r="B4" s="576" t="str">
        <f>名簿!M5</f>
        <v/>
      </c>
      <c r="C4" s="576"/>
      <c r="D4" s="576"/>
      <c r="E4" s="576"/>
      <c r="F4" s="576"/>
      <c r="G4" s="576"/>
      <c r="H4" s="576"/>
      <c r="I4" s="571"/>
      <c r="J4" s="577"/>
      <c r="L4" s="225" t="s">
        <v>2579</v>
      </c>
      <c r="M4" s="602"/>
      <c r="N4" s="603"/>
      <c r="O4" s="225" t="s">
        <v>2580</v>
      </c>
      <c r="P4" s="602"/>
      <c r="Q4" s="602"/>
      <c r="R4" s="603"/>
    </row>
    <row r="5" spans="1:28" ht="24.9" customHeight="1" thickBot="1">
      <c r="A5" s="186" t="s">
        <v>486</v>
      </c>
      <c r="L5" s="186" t="s">
        <v>484</v>
      </c>
    </row>
    <row r="6" spans="1:28" ht="45" customHeight="1" thickBot="1">
      <c r="A6" s="198" t="s">
        <v>489</v>
      </c>
      <c r="B6" s="199" t="s">
        <v>855</v>
      </c>
      <c r="C6" s="194"/>
      <c r="D6" s="195" t="s">
        <v>863</v>
      </c>
      <c r="E6" s="195" t="s">
        <v>862</v>
      </c>
      <c r="F6" s="195" t="s">
        <v>1079</v>
      </c>
      <c r="G6" s="195" t="s">
        <v>354</v>
      </c>
      <c r="H6" s="296" t="s">
        <v>364</v>
      </c>
      <c r="I6" s="296" t="s">
        <v>2628</v>
      </c>
      <c r="J6" s="196" t="s">
        <v>1639</v>
      </c>
      <c r="L6" s="198" t="s">
        <v>489</v>
      </c>
      <c r="M6" s="199" t="s">
        <v>855</v>
      </c>
      <c r="N6" s="194"/>
      <c r="O6" s="195" t="s">
        <v>863</v>
      </c>
      <c r="P6" s="195" t="s">
        <v>862</v>
      </c>
      <c r="Q6" s="195" t="s">
        <v>1079</v>
      </c>
      <c r="R6" s="195" t="s">
        <v>354</v>
      </c>
      <c r="S6" s="296" t="s">
        <v>364</v>
      </c>
      <c r="T6" s="296" t="s">
        <v>2628</v>
      </c>
      <c r="U6" s="196" t="s">
        <v>1639</v>
      </c>
    </row>
    <row r="7" spans="1:28" ht="27.6" customHeight="1">
      <c r="A7" s="302"/>
      <c r="B7" s="204"/>
      <c r="C7" s="193"/>
      <c r="D7" s="193" t="str">
        <f>IF(B7="","",VLOOKUP(B7,個人番号,名簿!$D$1,FALSE))</f>
        <v/>
      </c>
      <c r="E7" s="193" t="str">
        <f>IF(B7="","",VLOOKUP(B7,個人番号,名簿!$E$1,FALSE))</f>
        <v/>
      </c>
      <c r="F7" s="193" t="str">
        <f>IF(B7="","",VLOOKUP(B7,個人番号,名簿!$H$1,FALSE))</f>
        <v/>
      </c>
      <c r="G7" s="193" t="str">
        <f>IF(B7="","",VLOOKUP(B7,個人番号,名簿!$F$1,FALSE))</f>
        <v/>
      </c>
      <c r="H7" s="297"/>
      <c r="I7" s="433" t="str">
        <f>IF(B7="","",VLOOKUP(B7,個人番号,名簿!$J$1,FALSE))</f>
        <v/>
      </c>
      <c r="J7" s="215" t="str">
        <f>IF(B7="","",VLOOKUP(B7,個人番号,名簿!$I$1,FALSE))</f>
        <v/>
      </c>
      <c r="L7" s="305"/>
      <c r="M7" s="212"/>
      <c r="N7" s="214"/>
      <c r="O7" s="214" t="str">
        <f>IF(M7="","",VLOOKUP(M7,個人番号,名簿!$D$1,FALSE))</f>
        <v/>
      </c>
      <c r="P7" s="214" t="str">
        <f>IF(M7="","",VLOOKUP(M7,個人番号,名簿!$E$1,FALSE))</f>
        <v/>
      </c>
      <c r="Q7" s="193" t="str">
        <f>IF(M7="","",VLOOKUP(M7,個人番号,名簿!$H$1,FALSE))</f>
        <v/>
      </c>
      <c r="R7" s="214" t="str">
        <f>IF(M7="","",VLOOKUP(M7,個人番号,名簿!$F$1,FALSE))</f>
        <v/>
      </c>
      <c r="S7" s="301"/>
      <c r="T7" s="433" t="str">
        <f>IF(M7="","",VLOOKUP(M7,個人番号,名簿!$J$1,FALSE))</f>
        <v/>
      </c>
      <c r="U7" s="215" t="str">
        <f>IF(M7="","",VLOOKUP(M7,個人番号,名簿!$I$1,FALSE))</f>
        <v/>
      </c>
    </row>
    <row r="8" spans="1:28" ht="27.6" customHeight="1">
      <c r="A8" s="303"/>
      <c r="B8" s="205"/>
      <c r="C8" s="191"/>
      <c r="D8" s="191" t="str">
        <f>IF(B8="","",VLOOKUP(B8,個人番号,名簿!$D$1,FALSE))</f>
        <v/>
      </c>
      <c r="E8" s="191" t="str">
        <f>IF(B8="","",VLOOKUP(B8,個人番号,名簿!$E$1,FALSE))</f>
        <v/>
      </c>
      <c r="F8" s="187" t="str">
        <f>IF(B8="","",VLOOKUP(B8,個人番号,名簿!$H$1,FALSE))</f>
        <v/>
      </c>
      <c r="G8" s="191" t="str">
        <f>IF(B8="","",VLOOKUP(B8,個人番号,名簿!$F$1,FALSE))</f>
        <v/>
      </c>
      <c r="H8" s="298"/>
      <c r="I8" s="431" t="str">
        <f>IF(B8="","",VLOOKUP(B8,個人番号,名簿!$J$1,FALSE))</f>
        <v/>
      </c>
      <c r="J8" s="208" t="str">
        <f>IF(B8="","",VLOOKUP(B8,個人番号,名簿!$I$1,FALSE))</f>
        <v/>
      </c>
      <c r="L8" s="303"/>
      <c r="M8" s="205"/>
      <c r="N8" s="191"/>
      <c r="O8" s="191" t="str">
        <f>IF(M8="","",VLOOKUP(M8,個人番号,名簿!$D$1,FALSE))</f>
        <v/>
      </c>
      <c r="P8" s="191" t="str">
        <f>IF(M8="","",VLOOKUP(M8,個人番号,名簿!$E$1,FALSE))</f>
        <v/>
      </c>
      <c r="Q8" s="187" t="str">
        <f>IF(M8="","",VLOOKUP(M8,個人番号,名簿!$H$1,FALSE))</f>
        <v/>
      </c>
      <c r="R8" s="191" t="str">
        <f>IF(M8="","",VLOOKUP(M8,個人番号,名簿!$F$1,FALSE))</f>
        <v/>
      </c>
      <c r="S8" s="298"/>
      <c r="T8" s="431" t="str">
        <f>IF(M8="","",VLOOKUP(M8,個人番号,名簿!$J$1,FALSE))</f>
        <v/>
      </c>
      <c r="U8" s="208" t="str">
        <f>IF(M8="","",VLOOKUP(M8,個人番号,名簿!$I$1,FALSE))</f>
        <v/>
      </c>
      <c r="W8" s="557" t="s">
        <v>2630</v>
      </c>
      <c r="X8" s="558"/>
      <c r="Y8" s="559"/>
    </row>
    <row r="9" spans="1:28" ht="27.6" customHeight="1">
      <c r="A9" s="303"/>
      <c r="B9" s="205"/>
      <c r="C9" s="191"/>
      <c r="D9" s="191" t="str">
        <f>IF(B9="","",VLOOKUP(B9,個人番号,名簿!$D$1,FALSE))</f>
        <v/>
      </c>
      <c r="E9" s="191" t="str">
        <f>IF(B9="","",VLOOKUP(B9,個人番号,名簿!$E$1,FALSE))</f>
        <v/>
      </c>
      <c r="F9" s="187" t="str">
        <f>IF(B9="","",VLOOKUP(B9,個人番号,名簿!$H$1,FALSE))</f>
        <v/>
      </c>
      <c r="G9" s="191" t="str">
        <f>IF(B9="","",VLOOKUP(B9,個人番号,名簿!$F$1,FALSE))</f>
        <v/>
      </c>
      <c r="H9" s="298"/>
      <c r="I9" s="431" t="str">
        <f>IF(B9="","",VLOOKUP(B9,個人番号,名簿!$J$1,FALSE))</f>
        <v/>
      </c>
      <c r="J9" s="208" t="str">
        <f>IF(B9="","",VLOOKUP(B9,個人番号,名簿!$I$1,FALSE))</f>
        <v/>
      </c>
      <c r="L9" s="303"/>
      <c r="M9" s="205"/>
      <c r="N9" s="191"/>
      <c r="O9" s="191" t="str">
        <f>IF(M9="","",VLOOKUP(M9,個人番号,名簿!$D$1,FALSE))</f>
        <v/>
      </c>
      <c r="P9" s="191" t="str">
        <f>IF(M9="","",VLOOKUP(M9,個人番号,名簿!$E$1,FALSE))</f>
        <v/>
      </c>
      <c r="Q9" s="187" t="str">
        <f>IF(M9="","",VLOOKUP(M9,個人番号,名簿!$H$1,FALSE))</f>
        <v/>
      </c>
      <c r="R9" s="191" t="str">
        <f>IF(M9="","",VLOOKUP(M9,個人番号,名簿!$F$1,FALSE))</f>
        <v/>
      </c>
      <c r="S9" s="298"/>
      <c r="T9" s="431" t="str">
        <f>IF(M9="","",VLOOKUP(M9,個人番号,名簿!$J$1,FALSE))</f>
        <v/>
      </c>
      <c r="U9" s="208" t="str">
        <f>IF(M9="","",VLOOKUP(M9,個人番号,名簿!$I$1,FALSE))</f>
        <v/>
      </c>
      <c r="W9" s="560"/>
      <c r="X9" s="561"/>
      <c r="Y9" s="562"/>
    </row>
    <row r="10" spans="1:28" ht="27.6" customHeight="1">
      <c r="A10" s="303"/>
      <c r="B10" s="205"/>
      <c r="C10" s="191"/>
      <c r="D10" s="191" t="str">
        <f>IF(B10="","",VLOOKUP(B10,個人番号,名簿!$D$1,FALSE))</f>
        <v/>
      </c>
      <c r="E10" s="191" t="str">
        <f>IF(B10="","",VLOOKUP(B10,個人番号,名簿!$E$1,FALSE))</f>
        <v/>
      </c>
      <c r="F10" s="187" t="str">
        <f>IF(B10="","",VLOOKUP(B10,個人番号,名簿!$H$1,FALSE))</f>
        <v/>
      </c>
      <c r="G10" s="191" t="str">
        <f>IF(B10="","",VLOOKUP(B10,個人番号,名簿!$F$1,FALSE))</f>
        <v/>
      </c>
      <c r="H10" s="298"/>
      <c r="I10" s="431" t="str">
        <f>IF(B10="","",VLOOKUP(B10,個人番号,名簿!$J$1,FALSE))</f>
        <v/>
      </c>
      <c r="J10" s="208" t="str">
        <f>IF(B10="","",VLOOKUP(B10,個人番号,名簿!$I$1,FALSE))</f>
        <v/>
      </c>
      <c r="L10" s="303"/>
      <c r="M10" s="205"/>
      <c r="N10" s="191"/>
      <c r="O10" s="191" t="str">
        <f>IF(M10="","",VLOOKUP(M10,個人番号,名簿!$D$1,FALSE))</f>
        <v/>
      </c>
      <c r="P10" s="191" t="str">
        <f>IF(M10="","",VLOOKUP(M10,個人番号,名簿!$E$1,FALSE))</f>
        <v/>
      </c>
      <c r="Q10" s="187" t="str">
        <f>IF(M10="","",VLOOKUP(M10,個人番号,名簿!$H$1,FALSE))</f>
        <v/>
      </c>
      <c r="R10" s="191" t="str">
        <f>IF(M10="","",VLOOKUP(M10,個人番号,名簿!$F$1,FALSE))</f>
        <v/>
      </c>
      <c r="S10" s="298"/>
      <c r="T10" s="431" t="str">
        <f>IF(M10="","",VLOOKUP(M10,個人番号,名簿!$J$1,FALSE))</f>
        <v/>
      </c>
      <c r="U10" s="208" t="str">
        <f>IF(M10="","",VLOOKUP(M10,個人番号,名簿!$I$1,FALSE))</f>
        <v/>
      </c>
    </row>
    <row r="11" spans="1:28" ht="27.6" customHeight="1">
      <c r="A11" s="303"/>
      <c r="B11" s="205"/>
      <c r="C11" s="191"/>
      <c r="D11" s="191" t="str">
        <f>IF(B11="","",VLOOKUP(B11,個人番号,名簿!$D$1,FALSE))</f>
        <v/>
      </c>
      <c r="E11" s="191" t="str">
        <f>IF(B11="","",VLOOKUP(B11,個人番号,名簿!$E$1,FALSE))</f>
        <v/>
      </c>
      <c r="F11" s="187" t="str">
        <f>IF(B11="","",VLOOKUP(B11,個人番号,名簿!$H$1,FALSE))</f>
        <v/>
      </c>
      <c r="G11" s="191" t="str">
        <f>IF(B11="","",VLOOKUP(B11,個人番号,名簿!$F$1,FALSE))</f>
        <v/>
      </c>
      <c r="H11" s="298"/>
      <c r="I11" s="431" t="str">
        <f>IF(B11="","",VLOOKUP(B11,個人番号,名簿!$J$1,FALSE))</f>
        <v/>
      </c>
      <c r="J11" s="208" t="str">
        <f>IF(B11="","",VLOOKUP(B11,個人番号,名簿!$I$1,FALSE))</f>
        <v/>
      </c>
      <c r="L11" s="303"/>
      <c r="M11" s="205"/>
      <c r="N11" s="191"/>
      <c r="O11" s="191" t="str">
        <f>IF(M11="","",VLOOKUP(M11,個人番号,名簿!$D$1,FALSE))</f>
        <v/>
      </c>
      <c r="P11" s="191" t="str">
        <f>IF(M11="","",VLOOKUP(M11,個人番号,名簿!$E$1,FALSE))</f>
        <v/>
      </c>
      <c r="Q11" s="187" t="str">
        <f>IF(M11="","",VLOOKUP(M11,個人番号,名簿!$H$1,FALSE))</f>
        <v/>
      </c>
      <c r="R11" s="191" t="str">
        <f>IF(M11="","",VLOOKUP(M11,個人番号,名簿!$F$1,FALSE))</f>
        <v/>
      </c>
      <c r="S11" s="298"/>
      <c r="T11" s="431" t="str">
        <f>IF(M11="","",VLOOKUP(M11,個人番号,名簿!$J$1,FALSE))</f>
        <v/>
      </c>
      <c r="U11" s="208" t="str">
        <f>IF(M11="","",VLOOKUP(M11,個人番号,名簿!$I$1,FALSE))</f>
        <v/>
      </c>
      <c r="W11" s="685" t="s">
        <v>2302</v>
      </c>
      <c r="X11" s="685"/>
    </row>
    <row r="12" spans="1:28" ht="27.6" customHeight="1" thickBot="1">
      <c r="A12" s="303"/>
      <c r="B12" s="205"/>
      <c r="C12" s="191"/>
      <c r="D12" s="191" t="str">
        <f>IF(B12="","",VLOOKUP(B12,個人番号,名簿!$D$1,FALSE))</f>
        <v/>
      </c>
      <c r="E12" s="191" t="str">
        <f>IF(B12="","",VLOOKUP(B12,個人番号,名簿!$E$1,FALSE))</f>
        <v/>
      </c>
      <c r="F12" s="187" t="str">
        <f>IF(B12="","",VLOOKUP(B12,個人番号,名簿!$H$1,FALSE))</f>
        <v/>
      </c>
      <c r="G12" s="191" t="str">
        <f>IF(B12="","",VLOOKUP(B12,個人番号,名簿!$F$1,FALSE))</f>
        <v/>
      </c>
      <c r="H12" s="298"/>
      <c r="I12" s="431" t="str">
        <f>IF(B12="","",VLOOKUP(B12,個人番号,名簿!$J$1,FALSE))</f>
        <v/>
      </c>
      <c r="J12" s="208" t="str">
        <f>IF(B12="","",VLOOKUP(B12,個人番号,名簿!$I$1,FALSE))</f>
        <v/>
      </c>
      <c r="L12" s="303"/>
      <c r="M12" s="205"/>
      <c r="N12" s="191"/>
      <c r="O12" s="191" t="str">
        <f>IF(M12="","",VLOOKUP(M12,個人番号,名簿!$D$1,FALSE))</f>
        <v/>
      </c>
      <c r="P12" s="191" t="str">
        <f>IF(M12="","",VLOOKUP(M12,個人番号,名簿!$E$1,FALSE))</f>
        <v/>
      </c>
      <c r="Q12" s="187" t="str">
        <f>IF(M12="","",VLOOKUP(M12,個人番号,名簿!$H$1,FALSE))</f>
        <v/>
      </c>
      <c r="R12" s="191" t="str">
        <f>IF(M12="","",VLOOKUP(M12,個人番号,名簿!$F$1,FALSE))</f>
        <v/>
      </c>
      <c r="S12" s="298"/>
      <c r="T12" s="431" t="str">
        <f>IF(M12="","",VLOOKUP(M12,個人番号,名簿!$J$1,FALSE))</f>
        <v/>
      </c>
      <c r="U12" s="208" t="str">
        <f>IF(M12="","",VLOOKUP(M12,個人番号,名簿!$I$1,FALSE))</f>
        <v/>
      </c>
      <c r="W12" s="210" t="s">
        <v>2300</v>
      </c>
      <c r="X12" s="210" t="s">
        <v>2301</v>
      </c>
      <c r="Y12" s="211"/>
      <c r="Z12" s="211"/>
      <c r="AA12" s="211"/>
      <c r="AB12" s="211"/>
    </row>
    <row r="13" spans="1:28" ht="27.6" customHeight="1">
      <c r="A13" s="303"/>
      <c r="B13" s="205"/>
      <c r="C13" s="191"/>
      <c r="D13" s="191" t="str">
        <f>IF(B13="","",VLOOKUP(B13,個人番号,名簿!$D$1,FALSE))</f>
        <v/>
      </c>
      <c r="E13" s="191" t="str">
        <f>IF(B13="","",VLOOKUP(B13,個人番号,名簿!$E$1,FALSE))</f>
        <v/>
      </c>
      <c r="F13" s="187" t="str">
        <f>IF(B13="","",VLOOKUP(B13,個人番号,名簿!$H$1,FALSE))</f>
        <v/>
      </c>
      <c r="G13" s="191" t="str">
        <f>IF(B13="","",VLOOKUP(B13,個人番号,名簿!$F$1,FALSE))</f>
        <v/>
      </c>
      <c r="H13" s="298"/>
      <c r="I13" s="431" t="str">
        <f>IF(B13="","",VLOOKUP(B13,個人番号,名簿!$J$1,FALSE))</f>
        <v/>
      </c>
      <c r="J13" s="208" t="str">
        <f>IF(B13="","",VLOOKUP(B13,個人番号,名簿!$I$1,FALSE))</f>
        <v/>
      </c>
      <c r="L13" s="303"/>
      <c r="M13" s="205"/>
      <c r="N13" s="191"/>
      <c r="O13" s="191" t="str">
        <f>IF(M13="","",VLOOKUP(M13,個人番号,名簿!$D$1,FALSE))</f>
        <v/>
      </c>
      <c r="P13" s="191" t="str">
        <f>IF(M13="","",VLOOKUP(M13,個人番号,名簿!$E$1,FALSE))</f>
        <v/>
      </c>
      <c r="Q13" s="187" t="str">
        <f>IF(M13="","",VLOOKUP(M13,個人番号,名簿!$H$1,FALSE))</f>
        <v/>
      </c>
      <c r="R13" s="191" t="str">
        <f>IF(M13="","",VLOOKUP(M13,個人番号,名簿!$F$1,FALSE))</f>
        <v/>
      </c>
      <c r="S13" s="298"/>
      <c r="T13" s="431" t="str">
        <f>IF(M13="","",VLOOKUP(M13,個人番号,名簿!$J$1,FALSE))</f>
        <v/>
      </c>
      <c r="U13" s="208" t="str">
        <f>IF(M13="","",VLOOKUP(M13,個人番号,名簿!$I$1,FALSE))</f>
        <v/>
      </c>
      <c r="W13" s="218" t="str">
        <f>IF(D49="","",D49)</f>
        <v/>
      </c>
      <c r="X13" s="215" t="str">
        <f>IF(W13="","",VLOOKUP($S$1,学校番号,設定!$J$1,FALSE))</f>
        <v/>
      </c>
      <c r="Y13" s="263"/>
      <c r="Z13" s="263"/>
      <c r="AA13" s="263"/>
      <c r="AB13" s="264"/>
    </row>
    <row r="14" spans="1:28" ht="27.6" customHeight="1">
      <c r="A14" s="303"/>
      <c r="B14" s="205"/>
      <c r="C14" s="191"/>
      <c r="D14" s="191" t="str">
        <f>IF(B14="","",VLOOKUP(B14,個人番号,名簿!$D$1,FALSE))</f>
        <v/>
      </c>
      <c r="E14" s="191" t="str">
        <f>IF(B14="","",VLOOKUP(B14,個人番号,名簿!$E$1,FALSE))</f>
        <v/>
      </c>
      <c r="F14" s="187" t="str">
        <f>IF(B14="","",VLOOKUP(B14,個人番号,名簿!$H$1,FALSE))</f>
        <v/>
      </c>
      <c r="G14" s="191" t="str">
        <f>IF(B14="","",VLOOKUP(B14,個人番号,名簿!$F$1,FALSE))</f>
        <v/>
      </c>
      <c r="H14" s="298"/>
      <c r="I14" s="431" t="str">
        <f>IF(B14="","",VLOOKUP(B14,個人番号,名簿!$J$1,FALSE))</f>
        <v/>
      </c>
      <c r="J14" s="208" t="str">
        <f>IF(B14="","",VLOOKUP(B14,個人番号,名簿!$I$1,FALSE))</f>
        <v/>
      </c>
      <c r="L14" s="303"/>
      <c r="M14" s="205"/>
      <c r="N14" s="191"/>
      <c r="O14" s="191" t="str">
        <f>IF(M14="","",VLOOKUP(M14,個人番号,名簿!$D$1,FALSE))</f>
        <v/>
      </c>
      <c r="P14" s="191" t="str">
        <f>IF(M14="","",VLOOKUP(M14,個人番号,名簿!$E$1,FALSE))</f>
        <v/>
      </c>
      <c r="Q14" s="187" t="str">
        <f>IF(M14="","",VLOOKUP(M14,個人番号,名簿!$H$1,FALSE))</f>
        <v/>
      </c>
      <c r="R14" s="191" t="str">
        <f>IF(M14="","",VLOOKUP(M14,個人番号,名簿!$F$1,FALSE))</f>
        <v/>
      </c>
      <c r="S14" s="298"/>
      <c r="T14" s="431" t="str">
        <f>IF(M14="","",VLOOKUP(M14,個人番号,名簿!$J$1,FALSE))</f>
        <v/>
      </c>
      <c r="U14" s="208" t="str">
        <f>IF(M14="","",VLOOKUP(M14,個人番号,名簿!$I$1,FALSE))</f>
        <v/>
      </c>
      <c r="W14" s="219" t="str">
        <f t="shared" ref="W14" si="0">IF(D50="","",D50)</f>
        <v/>
      </c>
      <c r="X14" s="208" t="str">
        <f>IF(W14="","",VLOOKUP($S$1,学校番号,設定!$J$1,FALSE))</f>
        <v/>
      </c>
      <c r="Y14" s="263"/>
      <c r="Z14" s="263"/>
      <c r="AA14" s="263"/>
      <c r="AB14" s="264"/>
    </row>
    <row r="15" spans="1:28" ht="27.6" customHeight="1">
      <c r="A15" s="303"/>
      <c r="B15" s="205"/>
      <c r="C15" s="191"/>
      <c r="D15" s="191" t="str">
        <f>IF(B15="","",VLOOKUP(B15,個人番号,名簿!$D$1,FALSE))</f>
        <v/>
      </c>
      <c r="E15" s="191" t="str">
        <f>IF(B15="","",VLOOKUP(B15,個人番号,名簿!$E$1,FALSE))</f>
        <v/>
      </c>
      <c r="F15" s="187" t="str">
        <f>IF(B15="","",VLOOKUP(B15,個人番号,名簿!$H$1,FALSE))</f>
        <v/>
      </c>
      <c r="G15" s="191" t="str">
        <f>IF(B15="","",VLOOKUP(B15,個人番号,名簿!$F$1,FALSE))</f>
        <v/>
      </c>
      <c r="H15" s="298"/>
      <c r="I15" s="431" t="str">
        <f>IF(B15="","",VLOOKUP(B15,個人番号,名簿!$J$1,FALSE))</f>
        <v/>
      </c>
      <c r="J15" s="208" t="str">
        <f>IF(B15="","",VLOOKUP(B15,個人番号,名簿!$I$1,FALSE))</f>
        <v/>
      </c>
      <c r="L15" s="303"/>
      <c r="M15" s="205"/>
      <c r="N15" s="191"/>
      <c r="O15" s="191" t="str">
        <f>IF(M15="","",VLOOKUP(M15,個人番号,名簿!$D$1,FALSE))</f>
        <v/>
      </c>
      <c r="P15" s="191" t="str">
        <f>IF(M15="","",VLOOKUP(M15,個人番号,名簿!$E$1,FALSE))</f>
        <v/>
      </c>
      <c r="Q15" s="187" t="str">
        <f>IF(M15="","",VLOOKUP(M15,個人番号,名簿!$H$1,FALSE))</f>
        <v/>
      </c>
      <c r="R15" s="191" t="str">
        <f>IF(M15="","",VLOOKUP(M15,個人番号,名簿!$F$1,FALSE))</f>
        <v/>
      </c>
      <c r="S15" s="298"/>
      <c r="T15" s="431" t="str">
        <f>IF(M15="","",VLOOKUP(M15,個人番号,名簿!$J$1,FALSE))</f>
        <v/>
      </c>
      <c r="U15" s="208" t="str">
        <f>IF(M15="","",VLOOKUP(M15,個人番号,名簿!$I$1,FALSE))</f>
        <v/>
      </c>
      <c r="W15" s="219" t="str">
        <f>IF(H49="","",H49)</f>
        <v/>
      </c>
      <c r="X15" s="208" t="str">
        <f>IF(W15="","",VLOOKUP($S$1,学校番号,設定!$J$1,FALSE))</f>
        <v/>
      </c>
      <c r="Y15" s="263"/>
      <c r="Z15" s="263"/>
      <c r="AA15" s="263"/>
      <c r="AB15" s="264"/>
    </row>
    <row r="16" spans="1:28" ht="27.6" customHeight="1" thickBot="1">
      <c r="A16" s="303"/>
      <c r="B16" s="205"/>
      <c r="C16" s="191"/>
      <c r="D16" s="191" t="str">
        <f>IF(B16="","",VLOOKUP(B16,個人番号,名簿!$D$1,FALSE))</f>
        <v/>
      </c>
      <c r="E16" s="191" t="str">
        <f>IF(B16="","",VLOOKUP(B16,個人番号,名簿!$E$1,FALSE))</f>
        <v/>
      </c>
      <c r="F16" s="187" t="str">
        <f>IF(B16="","",VLOOKUP(B16,個人番号,名簿!$H$1,FALSE))</f>
        <v/>
      </c>
      <c r="G16" s="191" t="str">
        <f>IF(B16="","",VLOOKUP(B16,個人番号,名簿!$F$1,FALSE))</f>
        <v/>
      </c>
      <c r="H16" s="298"/>
      <c r="I16" s="431" t="str">
        <f>IF(B16="","",VLOOKUP(B16,個人番号,名簿!$J$1,FALSE))</f>
        <v/>
      </c>
      <c r="J16" s="208" t="str">
        <f>IF(B16="","",VLOOKUP(B16,個人番号,名簿!$I$1,FALSE))</f>
        <v/>
      </c>
      <c r="L16" s="303"/>
      <c r="M16" s="205"/>
      <c r="N16" s="191"/>
      <c r="O16" s="191" t="str">
        <f>IF(M16="","",VLOOKUP(M16,個人番号,名簿!$D$1,FALSE))</f>
        <v/>
      </c>
      <c r="P16" s="191" t="str">
        <f>IF(M16="","",VLOOKUP(M16,個人番号,名簿!$E$1,FALSE))</f>
        <v/>
      </c>
      <c r="Q16" s="187" t="str">
        <f>IF(M16="","",VLOOKUP(M16,個人番号,名簿!$H$1,FALSE))</f>
        <v/>
      </c>
      <c r="R16" s="191" t="str">
        <f>IF(M16="","",VLOOKUP(M16,個人番号,名簿!$F$1,FALSE))</f>
        <v/>
      </c>
      <c r="S16" s="298"/>
      <c r="T16" s="431" t="str">
        <f>IF(M16="","",VLOOKUP(M16,個人番号,名簿!$J$1,FALSE))</f>
        <v/>
      </c>
      <c r="U16" s="208" t="str">
        <f>IF(M16="","",VLOOKUP(M16,個人番号,名簿!$I$1,FALSE))</f>
        <v/>
      </c>
      <c r="W16" s="220" t="str">
        <f>IF(H50="","",H50)</f>
        <v/>
      </c>
      <c r="X16" s="209" t="str">
        <f>IF(W16="","",VLOOKUP($S$1,学校番号,設定!$J$1,FALSE))</f>
        <v/>
      </c>
      <c r="Y16" s="263"/>
      <c r="Z16" s="263"/>
      <c r="AA16" s="263"/>
      <c r="AB16" s="264"/>
    </row>
    <row r="17" spans="1:33" ht="27.6" customHeight="1">
      <c r="A17" s="303"/>
      <c r="B17" s="205"/>
      <c r="C17" s="191"/>
      <c r="D17" s="191" t="str">
        <f>IF(B17="","",VLOOKUP(B17,個人番号,名簿!$D$1,FALSE))</f>
        <v/>
      </c>
      <c r="E17" s="191" t="str">
        <f>IF(B17="","",VLOOKUP(B17,個人番号,名簿!$E$1,FALSE))</f>
        <v/>
      </c>
      <c r="F17" s="187" t="str">
        <f>IF(B17="","",VLOOKUP(B17,個人番号,名簿!$H$1,FALSE))</f>
        <v/>
      </c>
      <c r="G17" s="191" t="str">
        <f>IF(B17="","",VLOOKUP(B17,個人番号,名簿!$F$1,FALSE))</f>
        <v/>
      </c>
      <c r="H17" s="298"/>
      <c r="I17" s="431" t="str">
        <f>IF(B17="","",VLOOKUP(B17,個人番号,名簿!$J$1,FALSE))</f>
        <v/>
      </c>
      <c r="J17" s="208" t="str">
        <f>IF(B17="","",VLOOKUP(B17,個人番号,名簿!$I$1,FALSE))</f>
        <v/>
      </c>
      <c r="L17" s="303"/>
      <c r="M17" s="205"/>
      <c r="N17" s="191"/>
      <c r="O17" s="191" t="str">
        <f>IF(M17="","",VLOOKUP(M17,個人番号,名簿!$D$1,FALSE))</f>
        <v/>
      </c>
      <c r="P17" s="191" t="str">
        <f>IF(M17="","",VLOOKUP(M17,個人番号,名簿!$E$1,FALSE))</f>
        <v/>
      </c>
      <c r="Q17" s="187" t="str">
        <f>IF(M17="","",VLOOKUP(M17,個人番号,名簿!$H$1,FALSE))</f>
        <v/>
      </c>
      <c r="R17" s="191" t="str">
        <f>IF(M17="","",VLOOKUP(M17,個人番号,名簿!$F$1,FALSE))</f>
        <v/>
      </c>
      <c r="S17" s="298"/>
      <c r="T17" s="431" t="str">
        <f>IF(M17="","",VLOOKUP(M17,個人番号,名簿!$J$1,FALSE))</f>
        <v/>
      </c>
      <c r="U17" s="208" t="str">
        <f>IF(M17="","",VLOOKUP(M17,個人番号,名簿!$I$1,FALSE))</f>
        <v/>
      </c>
    </row>
    <row r="18" spans="1:33" ht="27.6" customHeight="1">
      <c r="A18" s="303"/>
      <c r="B18" s="205"/>
      <c r="C18" s="191"/>
      <c r="D18" s="191" t="str">
        <f>IF(B18="","",VLOOKUP(B18,個人番号,名簿!$D$1,FALSE))</f>
        <v/>
      </c>
      <c r="E18" s="191" t="str">
        <f>IF(B18="","",VLOOKUP(B18,個人番号,名簿!$E$1,FALSE))</f>
        <v/>
      </c>
      <c r="F18" s="187" t="str">
        <f>IF(B18="","",VLOOKUP(B18,個人番号,名簿!$H$1,FALSE))</f>
        <v/>
      </c>
      <c r="G18" s="191" t="str">
        <f>IF(B18="","",VLOOKUP(B18,個人番号,名簿!$F$1,FALSE))</f>
        <v/>
      </c>
      <c r="H18" s="298"/>
      <c r="I18" s="431" t="str">
        <f>IF(B18="","",VLOOKUP(B18,個人番号,名簿!$J$1,FALSE))</f>
        <v/>
      </c>
      <c r="J18" s="208" t="str">
        <f>IF(B18="","",VLOOKUP(B18,個人番号,名簿!$I$1,FALSE))</f>
        <v/>
      </c>
      <c r="L18" s="303"/>
      <c r="M18" s="205"/>
      <c r="N18" s="191"/>
      <c r="O18" s="191" t="str">
        <f>IF(M18="","",VLOOKUP(M18,個人番号,名簿!$D$1,FALSE))</f>
        <v/>
      </c>
      <c r="P18" s="191" t="str">
        <f>IF(M18="","",VLOOKUP(M18,個人番号,名簿!$E$1,FALSE))</f>
        <v/>
      </c>
      <c r="Q18" s="187" t="str">
        <f>IF(M18="","",VLOOKUP(M18,個人番号,名簿!$H$1,FALSE))</f>
        <v/>
      </c>
      <c r="R18" s="191" t="str">
        <f>IF(M18="","",VLOOKUP(M18,個人番号,名簿!$F$1,FALSE))</f>
        <v/>
      </c>
      <c r="S18" s="298"/>
      <c r="T18" s="431" t="str">
        <f>IF(M18="","",VLOOKUP(M18,個人番号,名簿!$J$1,FALSE))</f>
        <v/>
      </c>
      <c r="U18" s="208" t="str">
        <f>IF(M18="","",VLOOKUP(M18,個人番号,名簿!$I$1,FALSE))</f>
        <v/>
      </c>
      <c r="W18" s="285" t="s">
        <v>2</v>
      </c>
    </row>
    <row r="19" spans="1:33" ht="27.6" customHeight="1" thickBot="1">
      <c r="A19" s="303"/>
      <c r="B19" s="205"/>
      <c r="C19" s="191"/>
      <c r="D19" s="191" t="str">
        <f>IF(B19="","",VLOOKUP(B19,個人番号,名簿!$D$1,FALSE))</f>
        <v/>
      </c>
      <c r="E19" s="191" t="str">
        <f>IF(B19="","",VLOOKUP(B19,個人番号,名簿!$E$1,FALSE))</f>
        <v/>
      </c>
      <c r="F19" s="187" t="str">
        <f>IF(B19="","",VLOOKUP(B19,個人番号,名簿!$H$1,FALSE))</f>
        <v/>
      </c>
      <c r="G19" s="191" t="str">
        <f>IF(B19="","",VLOOKUP(B19,個人番号,名簿!$F$1,FALSE))</f>
        <v/>
      </c>
      <c r="H19" s="298"/>
      <c r="I19" s="431" t="str">
        <f>IF(B19="","",VLOOKUP(B19,個人番号,名簿!$J$1,FALSE))</f>
        <v/>
      </c>
      <c r="J19" s="208" t="str">
        <f>IF(B19="","",VLOOKUP(B19,個人番号,名簿!$I$1,FALSE))</f>
        <v/>
      </c>
      <c r="L19" s="303"/>
      <c r="M19" s="205"/>
      <c r="N19" s="191"/>
      <c r="O19" s="191" t="str">
        <f>IF(M19="","",VLOOKUP(M19,個人番号,名簿!$D$1,FALSE))</f>
        <v/>
      </c>
      <c r="P19" s="191" t="str">
        <f>IF(M19="","",VLOOKUP(M19,個人番号,名簿!$E$1,FALSE))</f>
        <v/>
      </c>
      <c r="Q19" s="187" t="str">
        <f>IF(M19="","",VLOOKUP(M19,個人番号,名簿!$H$1,FALSE))</f>
        <v/>
      </c>
      <c r="R19" s="191" t="str">
        <f>IF(M19="","",VLOOKUP(M19,個人番号,名簿!$F$1,FALSE))</f>
        <v/>
      </c>
      <c r="S19" s="298"/>
      <c r="T19" s="431" t="str">
        <f>IF(M19="","",VLOOKUP(M19,個人番号,名簿!$J$1,FALSE))</f>
        <v/>
      </c>
      <c r="U19" s="208" t="str">
        <f>IF(M19="","",VLOOKUP(M19,個人番号,名簿!$I$1,FALSE))</f>
        <v/>
      </c>
      <c r="W19" s="210" t="s">
        <v>483</v>
      </c>
      <c r="X19" s="210" t="s">
        <v>1079</v>
      </c>
      <c r="Y19" s="235" t="s">
        <v>1545</v>
      </c>
      <c r="Z19" s="235" t="s">
        <v>1546</v>
      </c>
      <c r="AA19" s="235" t="s">
        <v>1547</v>
      </c>
      <c r="AB19" s="235" t="s">
        <v>1551</v>
      </c>
      <c r="AC19" s="235" t="s">
        <v>1552</v>
      </c>
      <c r="AD19" s="210" t="s">
        <v>1542</v>
      </c>
      <c r="AE19" s="210" t="s">
        <v>2632</v>
      </c>
      <c r="AF19" s="235" t="s">
        <v>2605</v>
      </c>
      <c r="AG19" s="210" t="s">
        <v>2606</v>
      </c>
    </row>
    <row r="20" spans="1:33" ht="27.6" customHeight="1" thickBot="1">
      <c r="A20" s="303"/>
      <c r="B20" s="205"/>
      <c r="C20" s="191"/>
      <c r="D20" s="191" t="str">
        <f>IF(B20="","",VLOOKUP(B20,個人番号,名簿!$D$1,FALSE))</f>
        <v/>
      </c>
      <c r="E20" s="191" t="str">
        <f>IF(B20="","",VLOOKUP(B20,個人番号,名簿!$E$1,FALSE))</f>
        <v/>
      </c>
      <c r="F20" s="187" t="str">
        <f>IF(B20="","",VLOOKUP(B20,個人番号,名簿!$H$1,FALSE))</f>
        <v/>
      </c>
      <c r="G20" s="191" t="str">
        <f>IF(B20="","",VLOOKUP(B20,個人番号,名簿!$F$1,FALSE))</f>
        <v/>
      </c>
      <c r="H20" s="298"/>
      <c r="I20" s="431" t="str">
        <f>IF(B20="","",VLOOKUP(B20,個人番号,名簿!$J$1,FALSE))</f>
        <v/>
      </c>
      <c r="J20" s="208" t="str">
        <f>IF(B20="","",VLOOKUP(B20,個人番号,名簿!$I$1,FALSE))</f>
        <v/>
      </c>
      <c r="L20" s="303"/>
      <c r="M20" s="205"/>
      <c r="N20" s="191"/>
      <c r="O20" s="191" t="str">
        <f>IF(M20="","",VLOOKUP(M20,個人番号,名簿!$D$1,FALSE))</f>
        <v/>
      </c>
      <c r="P20" s="191" t="str">
        <f>IF(M20="","",VLOOKUP(M20,個人番号,名簿!$E$1,FALSE))</f>
        <v/>
      </c>
      <c r="Q20" s="187" t="str">
        <f>IF(M20="","",VLOOKUP(M20,個人番号,名簿!$H$1,FALSE))</f>
        <v/>
      </c>
      <c r="R20" s="191" t="str">
        <f>IF(M20="","",VLOOKUP(M20,個人番号,名簿!$F$1,FALSE))</f>
        <v/>
      </c>
      <c r="S20" s="298"/>
      <c r="T20" s="431" t="str">
        <f>IF(M20="","",VLOOKUP(M20,個人番号,名簿!$J$1,FALSE))</f>
        <v/>
      </c>
      <c r="U20" s="208" t="str">
        <f>IF(M20="","",VLOOKUP(M20,個人番号,名簿!$I$1,FALSE))</f>
        <v/>
      </c>
      <c r="W20" s="225">
        <f>$S$1</f>
        <v>0</v>
      </c>
      <c r="X20" s="226" t="str">
        <f>$B$4</f>
        <v/>
      </c>
      <c r="Y20" s="236">
        <f>$B$50</f>
        <v>0</v>
      </c>
      <c r="Z20" s="236">
        <f>$B$51</f>
        <v>0</v>
      </c>
      <c r="AA20" s="236">
        <f>$B$52</f>
        <v>0</v>
      </c>
      <c r="AB20" s="294"/>
      <c r="AC20" s="294"/>
      <c r="AD20" s="227">
        <f>$C$54</f>
        <v>0</v>
      </c>
      <c r="AE20" s="227">
        <f>$D$57</f>
        <v>0</v>
      </c>
      <c r="AF20" s="226">
        <f>$M$4</f>
        <v>0</v>
      </c>
      <c r="AG20" s="227">
        <f>$P$4</f>
        <v>0</v>
      </c>
    </row>
    <row r="21" spans="1:33" ht="27.6" customHeight="1" thickBot="1">
      <c r="A21" s="303"/>
      <c r="B21" s="205"/>
      <c r="C21" s="191"/>
      <c r="D21" s="191" t="str">
        <f>IF(B21="","",VLOOKUP(B21,個人番号,名簿!$D$1,FALSE))</f>
        <v/>
      </c>
      <c r="E21" s="191" t="str">
        <f>IF(B21="","",VLOOKUP(B21,個人番号,名簿!$E$1,FALSE))</f>
        <v/>
      </c>
      <c r="F21" s="187" t="str">
        <f>IF(B21="","",VLOOKUP(B21,個人番号,名簿!$H$1,FALSE))</f>
        <v/>
      </c>
      <c r="G21" s="191" t="str">
        <f>IF(B21="","",VLOOKUP(B21,個人番号,名簿!$F$1,FALSE))</f>
        <v/>
      </c>
      <c r="H21" s="298"/>
      <c r="I21" s="431" t="str">
        <f>IF(B21="","",VLOOKUP(B21,個人番号,名簿!$J$1,FALSE))</f>
        <v/>
      </c>
      <c r="J21" s="208" t="str">
        <f>IF(B21="","",VLOOKUP(B21,個人番号,名簿!$I$1,FALSE))</f>
        <v/>
      </c>
      <c r="L21" s="303"/>
      <c r="M21" s="205"/>
      <c r="N21" s="191"/>
      <c r="O21" s="191" t="str">
        <f>IF(M21="","",VLOOKUP(M21,個人番号,名簿!$D$1,FALSE))</f>
        <v/>
      </c>
      <c r="P21" s="191" t="str">
        <f>IF(M21="","",VLOOKUP(M21,個人番号,名簿!$E$1,FALSE))</f>
        <v/>
      </c>
      <c r="Q21" s="187" t="str">
        <f>IF(M21="","",VLOOKUP(M21,個人番号,名簿!$H$1,FALSE))</f>
        <v/>
      </c>
      <c r="R21" s="191" t="str">
        <f>IF(M21="","",VLOOKUP(M21,個人番号,名簿!$F$1,FALSE))</f>
        <v/>
      </c>
      <c r="S21" s="298"/>
      <c r="T21" s="431" t="str">
        <f>IF(M21="","",VLOOKUP(M21,個人番号,名簿!$J$1,FALSE))</f>
        <v/>
      </c>
      <c r="U21" s="208" t="str">
        <f>IF(M21="","",VLOOKUP(M21,個人番号,名簿!$I$1,FALSE))</f>
        <v/>
      </c>
    </row>
    <row r="22" spans="1:33" ht="27.6" customHeight="1" thickBot="1">
      <c r="A22" s="303"/>
      <c r="B22" s="205"/>
      <c r="C22" s="191"/>
      <c r="D22" s="191" t="str">
        <f>IF(B22="","",VLOOKUP(B22,個人番号,名簿!$D$1,FALSE))</f>
        <v/>
      </c>
      <c r="E22" s="191" t="str">
        <f>IF(B22="","",VLOOKUP(B22,個人番号,名簿!$E$1,FALSE))</f>
        <v/>
      </c>
      <c r="F22" s="187" t="str">
        <f>IF(B22="","",VLOOKUP(B22,個人番号,名簿!$H$1,FALSE))</f>
        <v/>
      </c>
      <c r="G22" s="191" t="str">
        <f>IF(B22="","",VLOOKUP(B22,個人番号,名簿!$F$1,FALSE))</f>
        <v/>
      </c>
      <c r="H22" s="298"/>
      <c r="I22" s="431" t="str">
        <f>IF(B22="","",VLOOKUP(B22,個人番号,名簿!$J$1,FALSE))</f>
        <v/>
      </c>
      <c r="J22" s="208" t="str">
        <f>IF(B22="","",VLOOKUP(B22,個人番号,名簿!$I$1,FALSE))</f>
        <v/>
      </c>
      <c r="L22" s="303"/>
      <c r="M22" s="205"/>
      <c r="N22" s="191"/>
      <c r="O22" s="191" t="str">
        <f>IF(M22="","",VLOOKUP(M22,個人番号,名簿!$D$1,FALSE))</f>
        <v/>
      </c>
      <c r="P22" s="191" t="str">
        <f>IF(M22="","",VLOOKUP(M22,個人番号,名簿!$E$1,FALSE))</f>
        <v/>
      </c>
      <c r="Q22" s="187" t="str">
        <f>IF(M22="","",VLOOKUP(M22,個人番号,名簿!$H$1,FALSE))</f>
        <v/>
      </c>
      <c r="R22" s="191" t="str">
        <f>IF(M22="","",VLOOKUP(M22,個人番号,名簿!$F$1,FALSE))</f>
        <v/>
      </c>
      <c r="S22" s="298"/>
      <c r="T22" s="431" t="str">
        <f>IF(M22="","",VLOOKUP(M22,個人番号,名簿!$J$1,FALSE))</f>
        <v/>
      </c>
      <c r="U22" s="208" t="str">
        <f>IF(M22="","",VLOOKUP(M22,個人番号,名簿!$I$1,FALSE))</f>
        <v/>
      </c>
      <c r="W22" s="268" t="s">
        <v>2165</v>
      </c>
    </row>
    <row r="23" spans="1:33" ht="27.6" customHeight="1">
      <c r="A23" s="303"/>
      <c r="B23" s="205"/>
      <c r="C23" s="191"/>
      <c r="D23" s="191" t="str">
        <f>IF(B23="","",VLOOKUP(B23,個人番号,名簿!$D$1,FALSE))</f>
        <v/>
      </c>
      <c r="E23" s="191" t="str">
        <f>IF(B23="","",VLOOKUP(B23,個人番号,名簿!$E$1,FALSE))</f>
        <v/>
      </c>
      <c r="F23" s="187" t="str">
        <f>IF(B23="","",VLOOKUP(B23,個人番号,名簿!$H$1,FALSE))</f>
        <v/>
      </c>
      <c r="G23" s="191" t="str">
        <f>IF(B23="","",VLOOKUP(B23,個人番号,名簿!$F$1,FALSE))</f>
        <v/>
      </c>
      <c r="H23" s="298"/>
      <c r="I23" s="431" t="str">
        <f>IF(B23="","",VLOOKUP(B23,個人番号,名簿!$J$1,FALSE))</f>
        <v/>
      </c>
      <c r="J23" s="208" t="str">
        <f>IF(B23="","",VLOOKUP(B23,個人番号,名簿!$I$1,FALSE))</f>
        <v/>
      </c>
      <c r="L23" s="303"/>
      <c r="M23" s="205"/>
      <c r="N23" s="191"/>
      <c r="O23" s="191" t="str">
        <f>IF(M23="","",VLOOKUP(M23,個人番号,名簿!$D$1,FALSE))</f>
        <v/>
      </c>
      <c r="P23" s="191" t="str">
        <f>IF(M23="","",VLOOKUP(M23,個人番号,名簿!$E$1,FALSE))</f>
        <v/>
      </c>
      <c r="Q23" s="187" t="str">
        <f>IF(M23="","",VLOOKUP(M23,個人番号,名簿!$H$1,FALSE))</f>
        <v/>
      </c>
      <c r="R23" s="191" t="str">
        <f>IF(M23="","",VLOOKUP(M23,個人番号,名簿!$F$1,FALSE))</f>
        <v/>
      </c>
      <c r="S23" s="298"/>
      <c r="T23" s="431" t="str">
        <f>IF(M23="","",VLOOKUP(M23,個人番号,名簿!$J$1,FALSE))</f>
        <v/>
      </c>
      <c r="U23" s="208" t="str">
        <f>IF(M23="","",VLOOKUP(M23,個人番号,名簿!$I$1,FALSE))</f>
        <v/>
      </c>
      <c r="W23" s="231" t="s">
        <v>2364</v>
      </c>
    </row>
    <row r="24" spans="1:33" ht="27.6" customHeight="1">
      <c r="A24" s="303"/>
      <c r="B24" s="205"/>
      <c r="C24" s="191"/>
      <c r="D24" s="191" t="str">
        <f>IF(B24="","",VLOOKUP(B24,個人番号,名簿!$D$1,FALSE))</f>
        <v/>
      </c>
      <c r="E24" s="191" t="str">
        <f>IF(B24="","",VLOOKUP(B24,個人番号,名簿!$E$1,FALSE))</f>
        <v/>
      </c>
      <c r="F24" s="187" t="str">
        <f>IF(B24="","",VLOOKUP(B24,個人番号,名簿!$H$1,FALSE))</f>
        <v/>
      </c>
      <c r="G24" s="191" t="str">
        <f>IF(B24="","",VLOOKUP(B24,個人番号,名簿!$F$1,FALSE))</f>
        <v/>
      </c>
      <c r="H24" s="298"/>
      <c r="I24" s="431" t="str">
        <f>IF(B24="","",VLOOKUP(B24,個人番号,名簿!$J$1,FALSE))</f>
        <v/>
      </c>
      <c r="J24" s="208" t="str">
        <f>IF(B24="","",VLOOKUP(B24,個人番号,名簿!$I$1,FALSE))</f>
        <v/>
      </c>
      <c r="L24" s="303"/>
      <c r="M24" s="205"/>
      <c r="N24" s="191"/>
      <c r="O24" s="191" t="str">
        <f>IF(M24="","",VLOOKUP(M24,個人番号,名簿!$D$1,FALSE))</f>
        <v/>
      </c>
      <c r="P24" s="191" t="str">
        <f>IF(M24="","",VLOOKUP(M24,個人番号,名簿!$E$1,FALSE))</f>
        <v/>
      </c>
      <c r="Q24" s="187" t="str">
        <f>IF(M24="","",VLOOKUP(M24,個人番号,名簿!$H$1,FALSE))</f>
        <v/>
      </c>
      <c r="R24" s="191" t="str">
        <f>IF(M24="","",VLOOKUP(M24,個人番号,名簿!$F$1,FALSE))</f>
        <v/>
      </c>
      <c r="S24" s="298"/>
      <c r="T24" s="431" t="str">
        <f>IF(M24="","",VLOOKUP(M24,個人番号,名簿!$J$1,FALSE))</f>
        <v/>
      </c>
      <c r="U24" s="208" t="str">
        <f>IF(M24="","",VLOOKUP(M24,個人番号,名簿!$I$1,FALSE))</f>
        <v/>
      </c>
      <c r="W24" s="232" t="s">
        <v>2373</v>
      </c>
    </row>
    <row r="25" spans="1:33" ht="27.6" customHeight="1" thickBot="1">
      <c r="A25" s="303"/>
      <c r="B25" s="205"/>
      <c r="C25" s="191"/>
      <c r="D25" s="191" t="str">
        <f>IF(B25="","",VLOOKUP(B25,個人番号,名簿!$D$1,FALSE))</f>
        <v/>
      </c>
      <c r="E25" s="191" t="str">
        <f>IF(B25="","",VLOOKUP(B25,個人番号,名簿!$E$1,FALSE))</f>
        <v/>
      </c>
      <c r="F25" s="187" t="str">
        <f>IF(B25="","",VLOOKUP(B25,個人番号,名簿!$H$1,FALSE))</f>
        <v/>
      </c>
      <c r="G25" s="191" t="str">
        <f>IF(B25="","",VLOOKUP(B25,個人番号,名簿!$F$1,FALSE))</f>
        <v/>
      </c>
      <c r="H25" s="298"/>
      <c r="I25" s="431" t="str">
        <f>IF(B25="","",VLOOKUP(B25,個人番号,名簿!$J$1,FALSE))</f>
        <v/>
      </c>
      <c r="J25" s="208" t="str">
        <f>IF(B25="","",VLOOKUP(B25,個人番号,名簿!$I$1,FALSE))</f>
        <v/>
      </c>
      <c r="L25" s="303"/>
      <c r="M25" s="205"/>
      <c r="N25" s="191"/>
      <c r="O25" s="191" t="str">
        <f>IF(M25="","",VLOOKUP(M25,個人番号,名簿!$D$1,FALSE))</f>
        <v/>
      </c>
      <c r="P25" s="191" t="str">
        <f>IF(M25="","",VLOOKUP(M25,個人番号,名簿!$E$1,FALSE))</f>
        <v/>
      </c>
      <c r="Q25" s="187" t="str">
        <f>IF(M25="","",VLOOKUP(M25,個人番号,名簿!$H$1,FALSE))</f>
        <v/>
      </c>
      <c r="R25" s="191" t="str">
        <f>IF(M25="","",VLOOKUP(M25,個人番号,名簿!$F$1,FALSE))</f>
        <v/>
      </c>
      <c r="S25" s="298"/>
      <c r="T25" s="431" t="str">
        <f>IF(M25="","",VLOOKUP(M25,個人番号,名簿!$J$1,FALSE))</f>
        <v/>
      </c>
      <c r="U25" s="208" t="str">
        <f>IF(M25="","",VLOOKUP(M25,個人番号,名簿!$I$1,FALSE))</f>
        <v/>
      </c>
      <c r="W25" s="233" t="s">
        <v>2366</v>
      </c>
    </row>
    <row r="26" spans="1:33" ht="27.6" customHeight="1">
      <c r="A26" s="303"/>
      <c r="B26" s="205"/>
      <c r="C26" s="191"/>
      <c r="D26" s="191" t="str">
        <f>IF(B26="","",VLOOKUP(B26,個人番号,名簿!$D$1,FALSE))</f>
        <v/>
      </c>
      <c r="E26" s="191" t="str">
        <f>IF(B26="","",VLOOKUP(B26,個人番号,名簿!$E$1,FALSE))</f>
        <v/>
      </c>
      <c r="F26" s="187" t="str">
        <f>IF(B26="","",VLOOKUP(B26,個人番号,名簿!$H$1,FALSE))</f>
        <v/>
      </c>
      <c r="G26" s="191" t="str">
        <f>IF(B26="","",VLOOKUP(B26,個人番号,名簿!$F$1,FALSE))</f>
        <v/>
      </c>
      <c r="H26" s="298"/>
      <c r="I26" s="431" t="str">
        <f>IF(B26="","",VLOOKUP(B26,個人番号,名簿!$J$1,FALSE))</f>
        <v/>
      </c>
      <c r="J26" s="208" t="str">
        <f>IF(B26="","",VLOOKUP(B26,個人番号,名簿!$I$1,FALSE))</f>
        <v/>
      </c>
      <c r="L26" s="303"/>
      <c r="M26" s="205"/>
      <c r="N26" s="191"/>
      <c r="O26" s="191" t="str">
        <f>IF(M26="","",VLOOKUP(M26,個人番号,名簿!$D$1,FALSE))</f>
        <v/>
      </c>
      <c r="P26" s="191" t="str">
        <f>IF(M26="","",VLOOKUP(M26,個人番号,名簿!$E$1,FALSE))</f>
        <v/>
      </c>
      <c r="Q26" s="187" t="str">
        <f>IF(M26="","",VLOOKUP(M26,個人番号,名簿!$H$1,FALSE))</f>
        <v/>
      </c>
      <c r="R26" s="191" t="str">
        <f>IF(M26="","",VLOOKUP(M26,個人番号,名簿!$F$1,FALSE))</f>
        <v/>
      </c>
      <c r="S26" s="298"/>
      <c r="T26" s="431" t="str">
        <f>IF(M26="","",VLOOKUP(M26,個人番号,名簿!$J$1,FALSE))</f>
        <v/>
      </c>
      <c r="U26" s="208" t="str">
        <f>IF(M26="","",VLOOKUP(M26,個人番号,名簿!$I$1,FALSE))</f>
        <v/>
      </c>
    </row>
    <row r="27" spans="1:33" ht="27.6" customHeight="1">
      <c r="A27" s="303"/>
      <c r="B27" s="205"/>
      <c r="C27" s="191"/>
      <c r="D27" s="191" t="str">
        <f>IF(B27="","",VLOOKUP(B27,個人番号,名簿!$D$1,FALSE))</f>
        <v/>
      </c>
      <c r="E27" s="191" t="str">
        <f>IF(B27="","",VLOOKUP(B27,個人番号,名簿!$E$1,FALSE))</f>
        <v/>
      </c>
      <c r="F27" s="187" t="str">
        <f>IF(B27="","",VLOOKUP(B27,個人番号,名簿!$H$1,FALSE))</f>
        <v/>
      </c>
      <c r="G27" s="191" t="str">
        <f>IF(B27="","",VLOOKUP(B27,個人番号,名簿!$F$1,FALSE))</f>
        <v/>
      </c>
      <c r="H27" s="298"/>
      <c r="I27" s="431" t="str">
        <f>IF(B27="","",VLOOKUP(B27,個人番号,名簿!$J$1,FALSE))</f>
        <v/>
      </c>
      <c r="J27" s="208" t="str">
        <f>IF(B27="","",VLOOKUP(B27,個人番号,名簿!$I$1,FALSE))</f>
        <v/>
      </c>
      <c r="L27" s="303"/>
      <c r="M27" s="205"/>
      <c r="N27" s="191"/>
      <c r="O27" s="191" t="str">
        <f>IF(M27="","",VLOOKUP(M27,個人番号,名簿!$D$1,FALSE))</f>
        <v/>
      </c>
      <c r="P27" s="191" t="str">
        <f>IF(M27="","",VLOOKUP(M27,個人番号,名簿!$E$1,FALSE))</f>
        <v/>
      </c>
      <c r="Q27" s="187" t="str">
        <f>IF(M27="","",VLOOKUP(M27,個人番号,名簿!$H$1,FALSE))</f>
        <v/>
      </c>
      <c r="R27" s="191" t="str">
        <f>IF(M27="","",VLOOKUP(M27,個人番号,名簿!$F$1,FALSE))</f>
        <v/>
      </c>
      <c r="S27" s="298"/>
      <c r="T27" s="431" t="str">
        <f>IF(M27="","",VLOOKUP(M27,個人番号,名簿!$J$1,FALSE))</f>
        <v/>
      </c>
      <c r="U27" s="208" t="str">
        <f>IF(M27="","",VLOOKUP(M27,個人番号,名簿!$I$1,FALSE))</f>
        <v/>
      </c>
      <c r="W27" s="185" t="s">
        <v>2581</v>
      </c>
      <c r="X27" s="185" t="s">
        <v>2581</v>
      </c>
    </row>
    <row r="28" spans="1:33" ht="27.6" customHeight="1">
      <c r="A28" s="303"/>
      <c r="B28" s="205"/>
      <c r="C28" s="191"/>
      <c r="D28" s="191" t="str">
        <f>IF(B28="","",VLOOKUP(B28,個人番号,名簿!$D$1,FALSE))</f>
        <v/>
      </c>
      <c r="E28" s="191" t="str">
        <f>IF(B28="","",VLOOKUP(B28,個人番号,名簿!$E$1,FALSE))</f>
        <v/>
      </c>
      <c r="F28" s="187" t="str">
        <f>IF(B28="","",VLOOKUP(B28,個人番号,名簿!$H$1,FALSE))</f>
        <v/>
      </c>
      <c r="G28" s="191" t="str">
        <f>IF(B28="","",VLOOKUP(B28,個人番号,名簿!$F$1,FALSE))</f>
        <v/>
      </c>
      <c r="H28" s="298"/>
      <c r="I28" s="431" t="str">
        <f>IF(B28="","",VLOOKUP(B28,個人番号,名簿!$J$1,FALSE))</f>
        <v/>
      </c>
      <c r="J28" s="208" t="str">
        <f>IF(B28="","",VLOOKUP(B28,個人番号,名簿!$I$1,FALSE))</f>
        <v/>
      </c>
      <c r="L28" s="303"/>
      <c r="M28" s="205"/>
      <c r="N28" s="191"/>
      <c r="O28" s="191" t="str">
        <f>IF(M28="","",VLOOKUP(M28,個人番号,名簿!$D$1,FALSE))</f>
        <v/>
      </c>
      <c r="P28" s="191" t="str">
        <f>IF(M28="","",VLOOKUP(M28,個人番号,名簿!$E$1,FALSE))</f>
        <v/>
      </c>
      <c r="Q28" s="187" t="str">
        <f>IF(M28="","",VLOOKUP(M28,個人番号,名簿!$H$1,FALSE))</f>
        <v/>
      </c>
      <c r="R28" s="191" t="str">
        <f>IF(M28="","",VLOOKUP(M28,個人番号,名簿!$F$1,FALSE))</f>
        <v/>
      </c>
      <c r="S28" s="298"/>
      <c r="T28" s="431" t="str">
        <f>IF(M28="","",VLOOKUP(M28,個人番号,名簿!$J$1,FALSE))</f>
        <v/>
      </c>
      <c r="U28" s="208" t="str">
        <f>IF(M28="","",VLOOKUP(M28,個人番号,名簿!$I$1,FALSE))</f>
        <v/>
      </c>
      <c r="W28" s="185" t="s">
        <v>2582</v>
      </c>
      <c r="X28" s="185" t="s">
        <v>2583</v>
      </c>
    </row>
    <row r="29" spans="1:33" ht="27.6" customHeight="1">
      <c r="A29" s="303"/>
      <c r="B29" s="205"/>
      <c r="C29" s="191"/>
      <c r="D29" s="191" t="str">
        <f>IF(B29="","",VLOOKUP(B29,個人番号,名簿!$D$1,FALSE))</f>
        <v/>
      </c>
      <c r="E29" s="191" t="str">
        <f>IF(B29="","",VLOOKUP(B29,個人番号,名簿!$E$1,FALSE))</f>
        <v/>
      </c>
      <c r="F29" s="187" t="str">
        <f>IF(B29="","",VLOOKUP(B29,個人番号,名簿!$H$1,FALSE))</f>
        <v/>
      </c>
      <c r="G29" s="191" t="str">
        <f>IF(B29="","",VLOOKUP(B29,個人番号,名簿!$F$1,FALSE))</f>
        <v/>
      </c>
      <c r="H29" s="298"/>
      <c r="I29" s="431" t="str">
        <f>IF(B29="","",VLOOKUP(B29,個人番号,名簿!$J$1,FALSE))</f>
        <v/>
      </c>
      <c r="J29" s="208" t="str">
        <f>IF(B29="","",VLOOKUP(B29,個人番号,名簿!$I$1,FALSE))</f>
        <v/>
      </c>
      <c r="L29" s="303"/>
      <c r="M29" s="205"/>
      <c r="N29" s="191"/>
      <c r="O29" s="191" t="str">
        <f>IF(M29="","",VLOOKUP(M29,個人番号,名簿!$D$1,FALSE))</f>
        <v/>
      </c>
      <c r="P29" s="191" t="str">
        <f>IF(M29="","",VLOOKUP(M29,個人番号,名簿!$E$1,FALSE))</f>
        <v/>
      </c>
      <c r="Q29" s="187" t="str">
        <f>IF(M29="","",VLOOKUP(M29,個人番号,名簿!$H$1,FALSE))</f>
        <v/>
      </c>
      <c r="R29" s="191" t="str">
        <f>IF(M29="","",VLOOKUP(M29,個人番号,名簿!$F$1,FALSE))</f>
        <v/>
      </c>
      <c r="S29" s="298"/>
      <c r="T29" s="431" t="str">
        <f>IF(M29="","",VLOOKUP(M29,個人番号,名簿!$J$1,FALSE))</f>
        <v/>
      </c>
      <c r="U29" s="208" t="str">
        <f>IF(M29="","",VLOOKUP(M29,個人番号,名簿!$I$1,FALSE))</f>
        <v/>
      </c>
      <c r="W29" s="185" t="s">
        <v>2584</v>
      </c>
      <c r="X29" s="185" t="s">
        <v>2585</v>
      </c>
    </row>
    <row r="30" spans="1:33" ht="27.6" customHeight="1">
      <c r="A30" s="303"/>
      <c r="B30" s="205"/>
      <c r="C30" s="191"/>
      <c r="D30" s="191" t="str">
        <f>IF(B30="","",VLOOKUP(B30,個人番号,名簿!$D$1,FALSE))</f>
        <v/>
      </c>
      <c r="E30" s="191" t="str">
        <f>IF(B30="","",VLOOKUP(B30,個人番号,名簿!$E$1,FALSE))</f>
        <v/>
      </c>
      <c r="F30" s="187" t="str">
        <f>IF(B30="","",VLOOKUP(B30,個人番号,名簿!$H$1,FALSE))</f>
        <v/>
      </c>
      <c r="G30" s="191" t="str">
        <f>IF(B30="","",VLOOKUP(B30,個人番号,名簿!$F$1,FALSE))</f>
        <v/>
      </c>
      <c r="H30" s="298"/>
      <c r="I30" s="431" t="str">
        <f>IF(B30="","",VLOOKUP(B30,個人番号,名簿!$J$1,FALSE))</f>
        <v/>
      </c>
      <c r="J30" s="208" t="str">
        <f>IF(B30="","",VLOOKUP(B30,個人番号,名簿!$I$1,FALSE))</f>
        <v/>
      </c>
      <c r="L30" s="303"/>
      <c r="M30" s="205"/>
      <c r="N30" s="191"/>
      <c r="O30" s="191" t="str">
        <f>IF(M30="","",VLOOKUP(M30,個人番号,名簿!$D$1,FALSE))</f>
        <v/>
      </c>
      <c r="P30" s="191" t="str">
        <f>IF(M30="","",VLOOKUP(M30,個人番号,名簿!$E$1,FALSE))</f>
        <v/>
      </c>
      <c r="Q30" s="187" t="str">
        <f>IF(M30="","",VLOOKUP(M30,個人番号,名簿!$H$1,FALSE))</f>
        <v/>
      </c>
      <c r="R30" s="191" t="str">
        <f>IF(M30="","",VLOOKUP(M30,個人番号,名簿!$F$1,FALSE))</f>
        <v/>
      </c>
      <c r="S30" s="298"/>
      <c r="T30" s="431" t="str">
        <f>IF(M30="","",VLOOKUP(M30,個人番号,名簿!$J$1,FALSE))</f>
        <v/>
      </c>
      <c r="U30" s="208" t="str">
        <f>IF(M30="","",VLOOKUP(M30,個人番号,名簿!$I$1,FALSE))</f>
        <v/>
      </c>
      <c r="W30" s="185" t="s">
        <v>2586</v>
      </c>
      <c r="X30" s="185" t="s">
        <v>2587</v>
      </c>
    </row>
    <row r="31" spans="1:33" ht="27.6" customHeight="1">
      <c r="A31" s="303"/>
      <c r="B31" s="205"/>
      <c r="C31" s="191"/>
      <c r="D31" s="191" t="str">
        <f>IF(B31="","",VLOOKUP(B31,個人番号,名簿!$D$1,FALSE))</f>
        <v/>
      </c>
      <c r="E31" s="191" t="str">
        <f>IF(B31="","",VLOOKUP(B31,個人番号,名簿!$E$1,FALSE))</f>
        <v/>
      </c>
      <c r="F31" s="187" t="str">
        <f>IF(B31="","",VLOOKUP(B31,個人番号,名簿!$H$1,FALSE))</f>
        <v/>
      </c>
      <c r="G31" s="191" t="str">
        <f>IF(B31="","",VLOOKUP(B31,個人番号,名簿!$F$1,FALSE))</f>
        <v/>
      </c>
      <c r="H31" s="298"/>
      <c r="I31" s="431" t="str">
        <f>IF(B31="","",VLOOKUP(B31,個人番号,名簿!$J$1,FALSE))</f>
        <v/>
      </c>
      <c r="J31" s="208" t="str">
        <f>IF(B31="","",VLOOKUP(B31,個人番号,名簿!$I$1,FALSE))</f>
        <v/>
      </c>
      <c r="L31" s="303"/>
      <c r="M31" s="205"/>
      <c r="N31" s="191"/>
      <c r="O31" s="191" t="str">
        <f>IF(M31="","",VLOOKUP(M31,個人番号,名簿!$D$1,FALSE))</f>
        <v/>
      </c>
      <c r="P31" s="191" t="str">
        <f>IF(M31="","",VLOOKUP(M31,個人番号,名簿!$E$1,FALSE))</f>
        <v/>
      </c>
      <c r="Q31" s="187" t="str">
        <f>IF(M31="","",VLOOKUP(M31,個人番号,名簿!$H$1,FALSE))</f>
        <v/>
      </c>
      <c r="R31" s="191" t="str">
        <f>IF(M31="","",VLOOKUP(M31,個人番号,名簿!$F$1,FALSE))</f>
        <v/>
      </c>
      <c r="S31" s="298"/>
      <c r="T31" s="431" t="str">
        <f>IF(M31="","",VLOOKUP(M31,個人番号,名簿!$J$1,FALSE))</f>
        <v/>
      </c>
      <c r="U31" s="208" t="str">
        <f>IF(M31="","",VLOOKUP(M31,個人番号,名簿!$I$1,FALSE))</f>
        <v/>
      </c>
      <c r="W31" s="185" t="s">
        <v>2588</v>
      </c>
      <c r="X31" s="185" t="s">
        <v>2589</v>
      </c>
    </row>
    <row r="32" spans="1:33" ht="27.6" customHeight="1">
      <c r="A32" s="303"/>
      <c r="B32" s="205"/>
      <c r="C32" s="191"/>
      <c r="D32" s="191" t="str">
        <f>IF(B32="","",VLOOKUP(B32,個人番号,名簿!$D$1,FALSE))</f>
        <v/>
      </c>
      <c r="E32" s="191" t="str">
        <f>IF(B32="","",VLOOKUP(B32,個人番号,名簿!$E$1,FALSE))</f>
        <v/>
      </c>
      <c r="F32" s="187" t="str">
        <f>IF(B32="","",VLOOKUP(B32,個人番号,名簿!$H$1,FALSE))</f>
        <v/>
      </c>
      <c r="G32" s="191" t="str">
        <f>IF(B32="","",VLOOKUP(B32,個人番号,名簿!$F$1,FALSE))</f>
        <v/>
      </c>
      <c r="H32" s="298"/>
      <c r="I32" s="431" t="str">
        <f>IF(B32="","",VLOOKUP(B32,個人番号,名簿!$J$1,FALSE))</f>
        <v/>
      </c>
      <c r="J32" s="208" t="str">
        <f>IF(B32="","",VLOOKUP(B32,個人番号,名簿!$I$1,FALSE))</f>
        <v/>
      </c>
      <c r="L32" s="303"/>
      <c r="M32" s="205"/>
      <c r="N32" s="191"/>
      <c r="O32" s="191" t="str">
        <f>IF(M32="","",VLOOKUP(M32,個人番号,名簿!$D$1,FALSE))</f>
        <v/>
      </c>
      <c r="P32" s="191" t="str">
        <f>IF(M32="","",VLOOKUP(M32,個人番号,名簿!$E$1,FALSE))</f>
        <v/>
      </c>
      <c r="Q32" s="187" t="str">
        <f>IF(M32="","",VLOOKUP(M32,個人番号,名簿!$H$1,FALSE))</f>
        <v/>
      </c>
      <c r="R32" s="191" t="str">
        <f>IF(M32="","",VLOOKUP(M32,個人番号,名簿!$F$1,FALSE))</f>
        <v/>
      </c>
      <c r="S32" s="298"/>
      <c r="T32" s="431" t="str">
        <f>IF(M32="","",VLOOKUP(M32,個人番号,名簿!$J$1,FALSE))</f>
        <v/>
      </c>
      <c r="U32" s="208" t="str">
        <f>IF(M32="","",VLOOKUP(M32,個人番号,名簿!$I$1,FALSE))</f>
        <v/>
      </c>
      <c r="X32" s="185" t="s">
        <v>2590</v>
      </c>
    </row>
    <row r="33" spans="1:24" ht="27.6" customHeight="1">
      <c r="A33" s="303"/>
      <c r="B33" s="205"/>
      <c r="C33" s="191"/>
      <c r="D33" s="191" t="str">
        <f>IF(B33="","",VLOOKUP(B33,個人番号,名簿!$D$1,FALSE))</f>
        <v/>
      </c>
      <c r="E33" s="191" t="str">
        <f>IF(B33="","",VLOOKUP(B33,個人番号,名簿!$E$1,FALSE))</f>
        <v/>
      </c>
      <c r="F33" s="187" t="str">
        <f>IF(B33="","",VLOOKUP(B33,個人番号,名簿!$H$1,FALSE))</f>
        <v/>
      </c>
      <c r="G33" s="191" t="str">
        <f>IF(B33="","",VLOOKUP(B33,個人番号,名簿!$F$1,FALSE))</f>
        <v/>
      </c>
      <c r="H33" s="298"/>
      <c r="I33" s="431" t="str">
        <f>IF(B33="","",VLOOKUP(B33,個人番号,名簿!$J$1,FALSE))</f>
        <v/>
      </c>
      <c r="J33" s="208" t="str">
        <f>IF(B33="","",VLOOKUP(B33,個人番号,名簿!$I$1,FALSE))</f>
        <v/>
      </c>
      <c r="L33" s="303"/>
      <c r="M33" s="205"/>
      <c r="N33" s="191"/>
      <c r="O33" s="191" t="str">
        <f>IF(M33="","",VLOOKUP(M33,個人番号,名簿!$D$1,FALSE))</f>
        <v/>
      </c>
      <c r="P33" s="191" t="str">
        <f>IF(M33="","",VLOOKUP(M33,個人番号,名簿!$E$1,FALSE))</f>
        <v/>
      </c>
      <c r="Q33" s="187" t="str">
        <f>IF(M33="","",VLOOKUP(M33,個人番号,名簿!$H$1,FALSE))</f>
        <v/>
      </c>
      <c r="R33" s="191" t="str">
        <f>IF(M33="","",VLOOKUP(M33,個人番号,名簿!$F$1,FALSE))</f>
        <v/>
      </c>
      <c r="S33" s="298"/>
      <c r="T33" s="431" t="str">
        <f>IF(M33="","",VLOOKUP(M33,個人番号,名簿!$J$1,FALSE))</f>
        <v/>
      </c>
      <c r="U33" s="208" t="str">
        <f>IF(M33="","",VLOOKUP(M33,個人番号,名簿!$I$1,FALSE))</f>
        <v/>
      </c>
      <c r="X33" s="185" t="s">
        <v>2591</v>
      </c>
    </row>
    <row r="34" spans="1:24" ht="27.6" customHeight="1">
      <c r="A34" s="303"/>
      <c r="B34" s="205"/>
      <c r="C34" s="191"/>
      <c r="D34" s="191" t="str">
        <f>IF(B34="","",VLOOKUP(B34,個人番号,名簿!$D$1,FALSE))</f>
        <v/>
      </c>
      <c r="E34" s="191" t="str">
        <f>IF(B34="","",VLOOKUP(B34,個人番号,名簿!$E$1,FALSE))</f>
        <v/>
      </c>
      <c r="F34" s="187" t="str">
        <f>IF(B34="","",VLOOKUP(B34,個人番号,名簿!$H$1,FALSE))</f>
        <v/>
      </c>
      <c r="G34" s="191" t="str">
        <f>IF(B34="","",VLOOKUP(B34,個人番号,名簿!$F$1,FALSE))</f>
        <v/>
      </c>
      <c r="H34" s="298"/>
      <c r="I34" s="431" t="str">
        <f>IF(B34="","",VLOOKUP(B34,個人番号,名簿!$J$1,FALSE))</f>
        <v/>
      </c>
      <c r="J34" s="208" t="str">
        <f>IF(B34="","",VLOOKUP(B34,個人番号,名簿!$I$1,FALSE))</f>
        <v/>
      </c>
      <c r="L34" s="303"/>
      <c r="M34" s="205"/>
      <c r="N34" s="191"/>
      <c r="O34" s="191" t="str">
        <f>IF(M34="","",VLOOKUP(M34,個人番号,名簿!$D$1,FALSE))</f>
        <v/>
      </c>
      <c r="P34" s="191" t="str">
        <f>IF(M34="","",VLOOKUP(M34,個人番号,名簿!$E$1,FALSE))</f>
        <v/>
      </c>
      <c r="Q34" s="187" t="str">
        <f>IF(M34="","",VLOOKUP(M34,個人番号,名簿!$H$1,FALSE))</f>
        <v/>
      </c>
      <c r="R34" s="191" t="str">
        <f>IF(M34="","",VLOOKUP(M34,個人番号,名簿!$F$1,FALSE))</f>
        <v/>
      </c>
      <c r="S34" s="298"/>
      <c r="T34" s="431" t="str">
        <f>IF(M34="","",VLOOKUP(M34,個人番号,名簿!$J$1,FALSE))</f>
        <v/>
      </c>
      <c r="U34" s="208" t="str">
        <f>IF(M34="","",VLOOKUP(M34,個人番号,名簿!$I$1,FALSE))</f>
        <v/>
      </c>
      <c r="X34" s="185" t="s">
        <v>2592</v>
      </c>
    </row>
    <row r="35" spans="1:24" ht="27.6" customHeight="1">
      <c r="A35" s="303"/>
      <c r="B35" s="205"/>
      <c r="C35" s="191"/>
      <c r="D35" s="191" t="str">
        <f>IF(B35="","",VLOOKUP(B35,個人番号,名簿!$D$1,FALSE))</f>
        <v/>
      </c>
      <c r="E35" s="191" t="str">
        <f>IF(B35="","",VLOOKUP(B35,個人番号,名簿!$E$1,FALSE))</f>
        <v/>
      </c>
      <c r="F35" s="187" t="str">
        <f>IF(B35="","",VLOOKUP(B35,個人番号,名簿!$H$1,FALSE))</f>
        <v/>
      </c>
      <c r="G35" s="191" t="str">
        <f>IF(B35="","",VLOOKUP(B35,個人番号,名簿!$F$1,FALSE))</f>
        <v/>
      </c>
      <c r="H35" s="298"/>
      <c r="I35" s="431" t="str">
        <f>IF(B35="","",VLOOKUP(B35,個人番号,名簿!$J$1,FALSE))</f>
        <v/>
      </c>
      <c r="J35" s="208" t="str">
        <f>IF(B35="","",VLOOKUP(B35,個人番号,名簿!$I$1,FALSE))</f>
        <v/>
      </c>
      <c r="L35" s="303"/>
      <c r="M35" s="205"/>
      <c r="N35" s="191"/>
      <c r="O35" s="191" t="str">
        <f>IF(M35="","",VLOOKUP(M35,個人番号,名簿!$D$1,FALSE))</f>
        <v/>
      </c>
      <c r="P35" s="191" t="str">
        <f>IF(M35="","",VLOOKUP(M35,個人番号,名簿!$E$1,FALSE))</f>
        <v/>
      </c>
      <c r="Q35" s="187" t="str">
        <f>IF(M35="","",VLOOKUP(M35,個人番号,名簿!$H$1,FALSE))</f>
        <v/>
      </c>
      <c r="R35" s="191" t="str">
        <f>IF(M35="","",VLOOKUP(M35,個人番号,名簿!$F$1,FALSE))</f>
        <v/>
      </c>
      <c r="S35" s="298"/>
      <c r="T35" s="431" t="str">
        <f>IF(M35="","",VLOOKUP(M35,個人番号,名簿!$J$1,FALSE))</f>
        <v/>
      </c>
      <c r="U35" s="208" t="str">
        <f>IF(M35="","",VLOOKUP(M35,個人番号,名簿!$I$1,FALSE))</f>
        <v/>
      </c>
      <c r="X35" s="185" t="s">
        <v>2593</v>
      </c>
    </row>
    <row r="36" spans="1:24" ht="27.6" customHeight="1">
      <c r="A36" s="303"/>
      <c r="B36" s="205"/>
      <c r="C36" s="191"/>
      <c r="D36" s="191" t="str">
        <f>IF(B36="","",VLOOKUP(B36,個人番号,名簿!$D$1,FALSE))</f>
        <v/>
      </c>
      <c r="E36" s="191" t="str">
        <f>IF(B36="","",VLOOKUP(B36,個人番号,名簿!$E$1,FALSE))</f>
        <v/>
      </c>
      <c r="F36" s="187" t="str">
        <f>IF(B36="","",VLOOKUP(B36,個人番号,名簿!$H$1,FALSE))</f>
        <v/>
      </c>
      <c r="G36" s="191" t="str">
        <f>IF(B36="","",VLOOKUP(B36,個人番号,名簿!$F$1,FALSE))</f>
        <v/>
      </c>
      <c r="H36" s="298"/>
      <c r="I36" s="431" t="str">
        <f>IF(B36="","",VLOOKUP(B36,個人番号,名簿!$J$1,FALSE))</f>
        <v/>
      </c>
      <c r="J36" s="208" t="str">
        <f>IF(B36="","",VLOOKUP(B36,個人番号,名簿!$I$1,FALSE))</f>
        <v/>
      </c>
      <c r="L36" s="303"/>
      <c r="M36" s="205"/>
      <c r="N36" s="191"/>
      <c r="O36" s="191" t="str">
        <f>IF(M36="","",VLOOKUP(M36,個人番号,名簿!$D$1,FALSE))</f>
        <v/>
      </c>
      <c r="P36" s="191" t="str">
        <f>IF(M36="","",VLOOKUP(M36,個人番号,名簿!$E$1,FALSE))</f>
        <v/>
      </c>
      <c r="Q36" s="187" t="str">
        <f>IF(M36="","",VLOOKUP(M36,個人番号,名簿!$H$1,FALSE))</f>
        <v/>
      </c>
      <c r="R36" s="191" t="str">
        <f>IF(M36="","",VLOOKUP(M36,個人番号,名簿!$F$1,FALSE))</f>
        <v/>
      </c>
      <c r="S36" s="298"/>
      <c r="T36" s="431" t="str">
        <f>IF(M36="","",VLOOKUP(M36,個人番号,名簿!$J$1,FALSE))</f>
        <v/>
      </c>
      <c r="U36" s="208" t="str">
        <f>IF(M36="","",VLOOKUP(M36,個人番号,名簿!$I$1,FALSE))</f>
        <v/>
      </c>
      <c r="X36" s="185" t="s">
        <v>2594</v>
      </c>
    </row>
    <row r="37" spans="1:24" ht="27.6" customHeight="1">
      <c r="A37" s="303"/>
      <c r="B37" s="205"/>
      <c r="C37" s="191"/>
      <c r="D37" s="191" t="str">
        <f>IF(B37="","",VLOOKUP(B37,個人番号,名簿!$D$1,FALSE))</f>
        <v/>
      </c>
      <c r="E37" s="191" t="str">
        <f>IF(B37="","",VLOOKUP(B37,個人番号,名簿!$E$1,FALSE))</f>
        <v/>
      </c>
      <c r="F37" s="187" t="str">
        <f>IF(B37="","",VLOOKUP(B37,個人番号,名簿!$H$1,FALSE))</f>
        <v/>
      </c>
      <c r="G37" s="191" t="str">
        <f>IF(B37="","",VLOOKUP(B37,個人番号,名簿!$F$1,FALSE))</f>
        <v/>
      </c>
      <c r="H37" s="298"/>
      <c r="I37" s="431" t="str">
        <f>IF(B37="","",VLOOKUP(B37,個人番号,名簿!$J$1,FALSE))</f>
        <v/>
      </c>
      <c r="J37" s="208" t="str">
        <f>IF(B37="","",VLOOKUP(B37,個人番号,名簿!$I$1,FALSE))</f>
        <v/>
      </c>
      <c r="L37" s="303"/>
      <c r="M37" s="205"/>
      <c r="N37" s="191"/>
      <c r="O37" s="191" t="str">
        <f>IF(M37="","",VLOOKUP(M37,個人番号,名簿!$D$1,FALSE))</f>
        <v/>
      </c>
      <c r="P37" s="191" t="str">
        <f>IF(M37="","",VLOOKUP(M37,個人番号,名簿!$E$1,FALSE))</f>
        <v/>
      </c>
      <c r="Q37" s="187" t="str">
        <f>IF(M37="","",VLOOKUP(M37,個人番号,名簿!$H$1,FALSE))</f>
        <v/>
      </c>
      <c r="R37" s="191" t="str">
        <f>IF(M37="","",VLOOKUP(M37,個人番号,名簿!$F$1,FALSE))</f>
        <v/>
      </c>
      <c r="S37" s="298"/>
      <c r="T37" s="431" t="str">
        <f>IF(M37="","",VLOOKUP(M37,個人番号,名簿!$J$1,FALSE))</f>
        <v/>
      </c>
      <c r="U37" s="208" t="str">
        <f>IF(M37="","",VLOOKUP(M37,個人番号,名簿!$I$1,FALSE))</f>
        <v/>
      </c>
      <c r="X37" s="185" t="s">
        <v>2595</v>
      </c>
    </row>
    <row r="38" spans="1:24" ht="27.6" customHeight="1">
      <c r="A38" s="303"/>
      <c r="B38" s="205"/>
      <c r="C38" s="191"/>
      <c r="D38" s="191" t="str">
        <f>IF(B38="","",VLOOKUP(B38,個人番号,名簿!$D$1,FALSE))</f>
        <v/>
      </c>
      <c r="E38" s="191" t="str">
        <f>IF(B38="","",VLOOKUP(B38,個人番号,名簿!$E$1,FALSE))</f>
        <v/>
      </c>
      <c r="F38" s="187" t="str">
        <f>IF(B38="","",VLOOKUP(B38,個人番号,名簿!$H$1,FALSE))</f>
        <v/>
      </c>
      <c r="G38" s="191" t="str">
        <f>IF(B38="","",VLOOKUP(B38,個人番号,名簿!$F$1,FALSE))</f>
        <v/>
      </c>
      <c r="H38" s="298"/>
      <c r="I38" s="431" t="str">
        <f>IF(B38="","",VLOOKUP(B38,個人番号,名簿!$J$1,FALSE))</f>
        <v/>
      </c>
      <c r="J38" s="208" t="str">
        <f>IF(B38="","",VLOOKUP(B38,個人番号,名簿!$I$1,FALSE))</f>
        <v/>
      </c>
      <c r="L38" s="303"/>
      <c r="M38" s="205"/>
      <c r="N38" s="191"/>
      <c r="O38" s="191" t="str">
        <f>IF(M38="","",VLOOKUP(M38,個人番号,名簿!$D$1,FALSE))</f>
        <v/>
      </c>
      <c r="P38" s="191" t="str">
        <f>IF(M38="","",VLOOKUP(M38,個人番号,名簿!$E$1,FALSE))</f>
        <v/>
      </c>
      <c r="Q38" s="187" t="str">
        <f>IF(M38="","",VLOOKUP(M38,個人番号,名簿!$H$1,FALSE))</f>
        <v/>
      </c>
      <c r="R38" s="191" t="str">
        <f>IF(M38="","",VLOOKUP(M38,個人番号,名簿!$F$1,FALSE))</f>
        <v/>
      </c>
      <c r="S38" s="298"/>
      <c r="T38" s="431" t="str">
        <f>IF(M38="","",VLOOKUP(M38,個人番号,名簿!$J$1,FALSE))</f>
        <v/>
      </c>
      <c r="U38" s="208" t="str">
        <f>IF(M38="","",VLOOKUP(M38,個人番号,名簿!$I$1,FALSE))</f>
        <v/>
      </c>
      <c r="X38" s="185" t="s">
        <v>2596</v>
      </c>
    </row>
    <row r="39" spans="1:24" ht="27.6" customHeight="1">
      <c r="A39" s="303"/>
      <c r="B39" s="205"/>
      <c r="C39" s="191"/>
      <c r="D39" s="191" t="str">
        <f>IF(B39="","",VLOOKUP(B39,個人番号,名簿!$D$1,FALSE))</f>
        <v/>
      </c>
      <c r="E39" s="191" t="str">
        <f>IF(B39="","",VLOOKUP(B39,個人番号,名簿!$E$1,FALSE))</f>
        <v/>
      </c>
      <c r="F39" s="187" t="str">
        <f>IF(B39="","",VLOOKUP(B39,個人番号,名簿!$H$1,FALSE))</f>
        <v/>
      </c>
      <c r="G39" s="191" t="str">
        <f>IF(B39="","",VLOOKUP(B39,個人番号,名簿!$F$1,FALSE))</f>
        <v/>
      </c>
      <c r="H39" s="298"/>
      <c r="I39" s="431" t="str">
        <f>IF(B39="","",VLOOKUP(B39,個人番号,名簿!$J$1,FALSE))</f>
        <v/>
      </c>
      <c r="J39" s="208" t="str">
        <f>IF(B39="","",VLOOKUP(B39,個人番号,名簿!$I$1,FALSE))</f>
        <v/>
      </c>
      <c r="L39" s="303"/>
      <c r="M39" s="205"/>
      <c r="N39" s="191"/>
      <c r="O39" s="191" t="str">
        <f>IF(M39="","",VLOOKUP(M39,個人番号,名簿!$D$1,FALSE))</f>
        <v/>
      </c>
      <c r="P39" s="191" t="str">
        <f>IF(M39="","",VLOOKUP(M39,個人番号,名簿!$E$1,FALSE))</f>
        <v/>
      </c>
      <c r="Q39" s="187" t="str">
        <f>IF(M39="","",VLOOKUP(M39,個人番号,名簿!$H$1,FALSE))</f>
        <v/>
      </c>
      <c r="R39" s="191" t="str">
        <f>IF(M39="","",VLOOKUP(M39,個人番号,名簿!$F$1,FALSE))</f>
        <v/>
      </c>
      <c r="S39" s="298"/>
      <c r="T39" s="431" t="str">
        <f>IF(M39="","",VLOOKUP(M39,個人番号,名簿!$J$1,FALSE))</f>
        <v/>
      </c>
      <c r="U39" s="208" t="str">
        <f>IF(M39="","",VLOOKUP(M39,個人番号,名簿!$I$1,FALSE))</f>
        <v/>
      </c>
      <c r="X39" s="185" t="s">
        <v>2597</v>
      </c>
    </row>
    <row r="40" spans="1:24" ht="27.6" customHeight="1" thickBot="1">
      <c r="A40" s="303"/>
      <c r="B40" s="205"/>
      <c r="C40" s="191"/>
      <c r="D40" s="191" t="str">
        <f>IF(B40="","",VLOOKUP(B40,個人番号,名簿!$D$1,FALSE))</f>
        <v/>
      </c>
      <c r="E40" s="191" t="str">
        <f>IF(B40="","",VLOOKUP(B40,個人番号,名簿!$E$1,FALSE))</f>
        <v/>
      </c>
      <c r="F40" s="187" t="str">
        <f>IF(B40="","",VLOOKUP(B40,個人番号,名簿!$H$1,FALSE))</f>
        <v/>
      </c>
      <c r="G40" s="191" t="str">
        <f>IF(B40="","",VLOOKUP(B40,個人番号,名簿!$F$1,FALSE))</f>
        <v/>
      </c>
      <c r="H40" s="298"/>
      <c r="I40" s="431" t="str">
        <f>IF(B40="","",VLOOKUP(B40,個人番号,名簿!$J$1,FALSE))</f>
        <v/>
      </c>
      <c r="J40" s="208" t="str">
        <f>IF(B40="","",VLOOKUP(B40,個人番号,名簿!$I$1,FALSE))</f>
        <v/>
      </c>
      <c r="L40" s="304"/>
      <c r="M40" s="206"/>
      <c r="N40" s="192"/>
      <c r="O40" s="192" t="str">
        <f>IF(M40="","",VLOOKUP(M40,個人番号,名簿!$D$1,FALSE))</f>
        <v/>
      </c>
      <c r="P40" s="192" t="str">
        <f>IF(M40="","",VLOOKUP(M40,個人番号,名簿!$E$1,FALSE))</f>
        <v/>
      </c>
      <c r="Q40" s="187" t="str">
        <f>IF(M40="","",VLOOKUP(M40,個人番号,名簿!$H$1,FALSE))</f>
        <v/>
      </c>
      <c r="R40" s="192" t="str">
        <f>IF(M40="","",VLOOKUP(M40,個人番号,名簿!$F$1,FALSE))</f>
        <v/>
      </c>
      <c r="S40" s="299"/>
      <c r="T40" s="432" t="str">
        <f>IF(M40="","",VLOOKUP(M40,個人番号,名簿!$J$1,FALSE))</f>
        <v/>
      </c>
      <c r="U40" s="209" t="str">
        <f>IF(M40="","",VLOOKUP(M40,個人番号,名簿!$I$1,FALSE))</f>
        <v/>
      </c>
      <c r="X40" s="185" t="s">
        <v>2598</v>
      </c>
    </row>
    <row r="41" spans="1:24" ht="27.6" customHeight="1">
      <c r="A41" s="303"/>
      <c r="B41" s="205"/>
      <c r="C41" s="191"/>
      <c r="D41" s="191" t="str">
        <f>IF(B41="","",VLOOKUP(B41,個人番号,名簿!$D$1,FALSE))</f>
        <v/>
      </c>
      <c r="E41" s="191" t="str">
        <f>IF(B41="","",VLOOKUP(B41,個人番号,名簿!$E$1,FALSE))</f>
        <v/>
      </c>
      <c r="F41" s="187" t="str">
        <f>IF(B41="","",VLOOKUP(B41,個人番号,名簿!$H$1,FALSE))</f>
        <v/>
      </c>
      <c r="G41" s="191" t="str">
        <f>IF(B41="","",VLOOKUP(B41,個人番号,名簿!$F$1,FALSE))</f>
        <v/>
      </c>
      <c r="H41" s="298"/>
      <c r="I41" s="431" t="str">
        <f>IF(B41="","",VLOOKUP(B41,個人番号,名簿!$J$1,FALSE))</f>
        <v/>
      </c>
      <c r="J41" s="208" t="str">
        <f>IF(B41="","",VLOOKUP(B41,個人番号,名簿!$I$1,FALSE))</f>
        <v/>
      </c>
      <c r="L41" s="563" t="s">
        <v>2128</v>
      </c>
      <c r="M41" s="564"/>
      <c r="N41" s="564"/>
      <c r="O41" s="564"/>
      <c r="P41" s="564"/>
      <c r="Q41" s="564"/>
      <c r="R41" s="564"/>
      <c r="S41" s="564"/>
      <c r="T41" s="565"/>
      <c r="U41" s="565"/>
      <c r="X41" s="185" t="s">
        <v>2599</v>
      </c>
    </row>
    <row r="42" spans="1:24" ht="27.6" customHeight="1">
      <c r="A42" s="303"/>
      <c r="B42" s="205"/>
      <c r="C42" s="191"/>
      <c r="D42" s="191" t="str">
        <f>IF(B42="","",VLOOKUP(B42,個人番号,名簿!$D$1,FALSE))</f>
        <v/>
      </c>
      <c r="E42" s="191" t="str">
        <f>IF(B42="","",VLOOKUP(B42,個人番号,名簿!$E$1,FALSE))</f>
        <v/>
      </c>
      <c r="F42" s="187" t="str">
        <f>IF(B42="","",VLOOKUP(B42,個人番号,名簿!$H$1,FALSE))</f>
        <v/>
      </c>
      <c r="G42" s="191" t="str">
        <f>IF(B42="","",VLOOKUP(B42,個人番号,名簿!$F$1,FALSE))</f>
        <v/>
      </c>
      <c r="H42" s="298"/>
      <c r="I42" s="431" t="str">
        <f>IF(B42="","",VLOOKUP(B42,個人番号,名簿!$J$1,FALSE))</f>
        <v/>
      </c>
      <c r="J42" s="208" t="str">
        <f>IF(B42="","",VLOOKUP(B42,個人番号,名簿!$I$1,FALSE))</f>
        <v/>
      </c>
      <c r="L42" s="565"/>
      <c r="M42" s="565"/>
      <c r="N42" s="565"/>
      <c r="O42" s="565"/>
      <c r="P42" s="565"/>
      <c r="Q42" s="565"/>
      <c r="R42" s="565"/>
      <c r="S42" s="565"/>
      <c r="T42" s="565"/>
      <c r="U42" s="565"/>
      <c r="X42" s="185" t="s">
        <v>2600</v>
      </c>
    </row>
    <row r="43" spans="1:24" ht="27.6" customHeight="1">
      <c r="A43" s="303"/>
      <c r="B43" s="205"/>
      <c r="C43" s="191"/>
      <c r="D43" s="191" t="str">
        <f>IF(B43="","",VLOOKUP(B43,個人番号,名簿!$D$1,FALSE))</f>
        <v/>
      </c>
      <c r="E43" s="191" t="str">
        <f>IF(B43="","",VLOOKUP(B43,個人番号,名簿!$E$1,FALSE))</f>
        <v/>
      </c>
      <c r="F43" s="187" t="str">
        <f>IF(B43="","",VLOOKUP(B43,個人番号,名簿!$H$1,FALSE))</f>
        <v/>
      </c>
      <c r="G43" s="191" t="str">
        <f>IF(B43="","",VLOOKUP(B43,個人番号,名簿!$F$1,FALSE))</f>
        <v/>
      </c>
      <c r="H43" s="298"/>
      <c r="I43" s="431" t="str">
        <f>IF(B43="","",VLOOKUP(B43,個人番号,名簿!$J$1,FALSE))</f>
        <v/>
      </c>
      <c r="J43" s="208" t="str">
        <f>IF(B43="","",VLOOKUP(B43,個人番号,名簿!$I$1,FALSE))</f>
        <v/>
      </c>
      <c r="L43" s="565"/>
      <c r="M43" s="565"/>
      <c r="N43" s="565"/>
      <c r="O43" s="565"/>
      <c r="P43" s="565"/>
      <c r="Q43" s="565"/>
      <c r="R43" s="565"/>
      <c r="S43" s="565"/>
      <c r="T43" s="565"/>
      <c r="U43" s="565"/>
      <c r="X43" s="185" t="s">
        <v>2601</v>
      </c>
    </row>
    <row r="44" spans="1:24" ht="27.6" customHeight="1">
      <c r="A44" s="303"/>
      <c r="B44" s="205"/>
      <c r="C44" s="191"/>
      <c r="D44" s="191" t="str">
        <f>IF(B44="","",VLOOKUP(B44,個人番号,名簿!$D$1,FALSE))</f>
        <v/>
      </c>
      <c r="E44" s="191" t="str">
        <f>IF(B44="","",VLOOKUP(B44,個人番号,名簿!$E$1,FALSE))</f>
        <v/>
      </c>
      <c r="F44" s="187" t="str">
        <f>IF(B44="","",VLOOKUP(B44,個人番号,名簿!$H$1,FALSE))</f>
        <v/>
      </c>
      <c r="G44" s="191" t="str">
        <f>IF(B44="","",VLOOKUP(B44,個人番号,名簿!$F$1,FALSE))</f>
        <v/>
      </c>
      <c r="H44" s="298"/>
      <c r="I44" s="431" t="str">
        <f>IF(B44="","",VLOOKUP(B44,個人番号,名簿!$J$1,FALSE))</f>
        <v/>
      </c>
      <c r="J44" s="208" t="str">
        <f>IF(B44="","",VLOOKUP(B44,個人番号,名簿!$I$1,FALSE))</f>
        <v/>
      </c>
      <c r="M44" s="566" t="s">
        <v>369</v>
      </c>
      <c r="N44" s="566"/>
      <c r="O44" s="567" t="str">
        <f>$B$4</f>
        <v/>
      </c>
      <c r="P44" s="567"/>
      <c r="Q44" s="567"/>
      <c r="R44" s="567"/>
      <c r="S44" s="567"/>
      <c r="T44" s="211"/>
      <c r="U44" s="211"/>
      <c r="X44" s="185" t="s">
        <v>2602</v>
      </c>
    </row>
    <row r="45" spans="1:24" ht="27.6" customHeight="1">
      <c r="A45" s="303"/>
      <c r="B45" s="205"/>
      <c r="C45" s="191"/>
      <c r="D45" s="191" t="str">
        <f>IF(B45="","",VLOOKUP(B45,個人番号,名簿!$D$1,FALSE))</f>
        <v/>
      </c>
      <c r="E45" s="191" t="str">
        <f>IF(B45="","",VLOOKUP(B45,個人番号,名簿!$E$1,FALSE))</f>
        <v/>
      </c>
      <c r="F45" s="187" t="str">
        <f>IF(B45="","",VLOOKUP(B45,個人番号,名簿!$H$1,FALSE))</f>
        <v/>
      </c>
      <c r="G45" s="191" t="str">
        <f>IF(B45="","",VLOOKUP(B45,個人番号,名簿!$F$1,FALSE))</f>
        <v/>
      </c>
      <c r="H45" s="298"/>
      <c r="I45" s="431" t="str">
        <f>IF(B45="","",VLOOKUP(B45,個人番号,名簿!$J$1,FALSE))</f>
        <v/>
      </c>
      <c r="J45" s="208" t="str">
        <f>IF(B45="","",VLOOKUP(B45,個人番号,名簿!$I$1,FALSE))</f>
        <v/>
      </c>
      <c r="M45" s="566" t="s">
        <v>496</v>
      </c>
      <c r="N45" s="566"/>
      <c r="O45" s="567" t="str">
        <f>名簿!$M$8</f>
        <v/>
      </c>
      <c r="P45" s="567"/>
      <c r="Q45" s="567"/>
      <c r="R45" s="567"/>
      <c r="S45" s="567"/>
      <c r="T45" s="211"/>
      <c r="U45" s="211"/>
      <c r="X45" s="185" t="s">
        <v>2603</v>
      </c>
    </row>
    <row r="46" spans="1:24" ht="27.6" customHeight="1" thickBot="1">
      <c r="A46" s="304"/>
      <c r="B46" s="206"/>
      <c r="C46" s="192"/>
      <c r="D46" s="192" t="str">
        <f>IF(B46="","",VLOOKUP(B46,個人番号,名簿!$D$1,FALSE))</f>
        <v/>
      </c>
      <c r="E46" s="192" t="str">
        <f>IF(B46="","",VLOOKUP(B46,個人番号,名簿!$E$1,FALSE))</f>
        <v/>
      </c>
      <c r="F46" s="188" t="str">
        <f>IF(B46="","",VLOOKUP(B46,個人番号,名簿!$H$1,FALSE))</f>
        <v/>
      </c>
      <c r="G46" s="192" t="str">
        <f>IF(B46="","",VLOOKUP(B46,個人番号,名簿!$F$1,FALSE))</f>
        <v/>
      </c>
      <c r="H46" s="299"/>
      <c r="I46" s="432" t="str">
        <f>IF(B46="","",VLOOKUP(B46,個人番号,名簿!$J$1,FALSE))</f>
        <v/>
      </c>
      <c r="J46" s="209" t="str">
        <f>IF(B46="","",VLOOKUP(B46,個人番号,名簿!$I$1,FALSE))</f>
        <v/>
      </c>
      <c r="M46" s="566" t="s">
        <v>485</v>
      </c>
      <c r="N46" s="566"/>
      <c r="O46" s="567" t="str">
        <f>名簿!$M$11</f>
        <v/>
      </c>
      <c r="P46" s="567"/>
      <c r="Q46" s="567"/>
      <c r="R46" s="567"/>
      <c r="S46" s="567"/>
      <c r="T46" s="211"/>
      <c r="U46" s="211"/>
      <c r="X46" s="185" t="s">
        <v>2604</v>
      </c>
    </row>
    <row r="47" spans="1:24" ht="27.6" customHeight="1" thickBot="1">
      <c r="N47" s="608">
        <f ca="1">NOW()</f>
        <v>44915.390940740741</v>
      </c>
      <c r="O47" s="608"/>
      <c r="P47" s="608"/>
    </row>
    <row r="48" spans="1:24" ht="27.6" customHeight="1" thickBot="1">
      <c r="D48" s="682" t="s">
        <v>2299</v>
      </c>
      <c r="E48" s="683"/>
      <c r="F48" s="683"/>
      <c r="G48" s="683"/>
      <c r="H48" s="683"/>
      <c r="I48" s="683"/>
      <c r="J48" s="683"/>
      <c r="K48" s="683"/>
      <c r="L48" s="684"/>
      <c r="N48" s="386"/>
      <c r="O48" s="386"/>
      <c r="P48" s="386"/>
    </row>
    <row r="49" spans="1:21" ht="27.6" customHeight="1" thickBot="1">
      <c r="A49" s="225" t="s">
        <v>2131</v>
      </c>
      <c r="B49" s="226" t="s">
        <v>853</v>
      </c>
      <c r="C49" s="380" t="s">
        <v>2136</v>
      </c>
      <c r="D49" s="680"/>
      <c r="E49" s="676"/>
      <c r="F49" s="676"/>
      <c r="G49" s="681"/>
      <c r="H49" s="675"/>
      <c r="I49" s="676"/>
      <c r="J49" s="676"/>
      <c r="K49" s="676"/>
      <c r="L49" s="677"/>
    </row>
    <row r="50" spans="1:21" ht="27.6" customHeight="1" thickBot="1">
      <c r="A50" s="223" t="s">
        <v>487</v>
      </c>
      <c r="B50" s="224">
        <f>INT(SUMPRODUCT(1/SUBSTITUTE(COUNTIF(B7:B46,B7:B46),0,100)))</f>
        <v>0</v>
      </c>
      <c r="C50" s="288">
        <f>COUNTA(B7:B46)</f>
        <v>0</v>
      </c>
      <c r="D50" s="678"/>
      <c r="E50" s="673"/>
      <c r="F50" s="673"/>
      <c r="G50" s="679"/>
      <c r="H50" s="672"/>
      <c r="I50" s="673"/>
      <c r="J50" s="673"/>
      <c r="K50" s="673"/>
      <c r="L50" s="674"/>
      <c r="O50" s="228" t="s">
        <v>2142</v>
      </c>
      <c r="P50" s="611"/>
      <c r="Q50" s="611"/>
      <c r="R50" s="611"/>
      <c r="S50" s="611"/>
      <c r="T50" s="420"/>
      <c r="U50" s="229" t="s">
        <v>495</v>
      </c>
    </row>
    <row r="51" spans="1:21" ht="27.6" customHeight="1">
      <c r="A51" s="219" t="s">
        <v>488</v>
      </c>
      <c r="B51" s="221">
        <f>INT(SUMPRODUCT(1/SUBSTITUTE(COUNTIF(M7:M40,M7:M40),0,100)))</f>
        <v>0</v>
      </c>
      <c r="C51" s="191">
        <f>COUNTA(M7:M40)</f>
        <v>0</v>
      </c>
      <c r="D51" s="654" t="str">
        <f>IF(C52=0," のべ種目数　　　種目× "&amp;設定!$F$39&amp;"  円(ビブス代含む)　＝　                 　円","のべ種目数　"&amp;C52&amp;"　種目×　"&amp;設定!$F$39&amp;"　円(ビブス代含む)　＝　"&amp;C53&amp;"　円")</f>
        <v xml:space="preserve"> のべ種目数　　　種目× 1100  円(ビブス代含む)　＝　                 　円</v>
      </c>
      <c r="E51" s="655"/>
      <c r="F51" s="655"/>
      <c r="G51" s="655"/>
      <c r="H51" s="655"/>
      <c r="I51" s="655"/>
      <c r="J51" s="655"/>
      <c r="K51" s="655"/>
      <c r="L51" s="656"/>
    </row>
    <row r="52" spans="1:21" ht="27" customHeight="1" thickBot="1">
      <c r="A52" s="220" t="s">
        <v>493</v>
      </c>
      <c r="B52" s="222">
        <f>SUM(B50:B51)</f>
        <v>0</v>
      </c>
      <c r="C52" s="192">
        <f>SUM(C50:C51)</f>
        <v>0</v>
      </c>
      <c r="D52" s="555" t="str">
        <f>IF(C54=0,"合計金額　　　            　円","合計　"&amp;C54&amp;"　円")</f>
        <v>合計金額　　　            　円</v>
      </c>
      <c r="E52" s="555"/>
      <c r="F52" s="555"/>
      <c r="G52" s="555"/>
      <c r="H52" s="555"/>
      <c r="I52" s="555"/>
      <c r="J52" s="555"/>
      <c r="K52" s="555"/>
      <c r="L52" s="556"/>
      <c r="O52" s="228" t="s">
        <v>2079</v>
      </c>
      <c r="P52" s="611"/>
      <c r="Q52" s="611"/>
      <c r="R52" s="611"/>
      <c r="S52" s="611"/>
      <c r="T52" s="420"/>
      <c r="U52" s="229" t="s">
        <v>497</v>
      </c>
    </row>
    <row r="53" spans="1:21" ht="27.6" hidden="1" customHeight="1">
      <c r="A53" s="230"/>
      <c r="B53" s="230"/>
      <c r="C53" s="415">
        <f>C52*設定!$F$39</f>
        <v>0</v>
      </c>
      <c r="O53" s="228" t="s">
        <v>2079</v>
      </c>
      <c r="P53" s="551">
        <f>名簿!$Q$2</f>
        <v>0</v>
      </c>
      <c r="Q53" s="551"/>
      <c r="R53" s="551"/>
      <c r="S53" s="551"/>
      <c r="T53" s="525"/>
      <c r="U53" s="229" t="s">
        <v>497</v>
      </c>
    </row>
    <row r="54" spans="1:21" ht="27.6" hidden="1" customHeight="1">
      <c r="A54" s="230"/>
      <c r="B54" s="230"/>
      <c r="C54" s="415">
        <f>SUM(B54,C53)</f>
        <v>0</v>
      </c>
    </row>
    <row r="56" spans="1:21" ht="27" customHeight="1">
      <c r="D56" s="567" t="s">
        <v>2631</v>
      </c>
      <c r="E56" s="567"/>
      <c r="F56" s="567"/>
      <c r="G56" s="567"/>
      <c r="H56" s="567"/>
      <c r="I56" s="567"/>
      <c r="J56" s="567"/>
      <c r="K56" s="567"/>
      <c r="L56" s="567"/>
    </row>
    <row r="57" spans="1:21" ht="27" customHeight="1">
      <c r="D57" s="621"/>
      <c r="E57" s="621"/>
      <c r="F57" s="621"/>
      <c r="G57" s="621"/>
      <c r="H57" s="621"/>
      <c r="I57" s="621"/>
      <c r="J57" s="621"/>
      <c r="K57" s="621"/>
      <c r="L57" s="621"/>
    </row>
  </sheetData>
  <mergeCells count="29">
    <mergeCell ref="D57:L57"/>
    <mergeCell ref="D56:L56"/>
    <mergeCell ref="D49:G49"/>
    <mergeCell ref="D48:L48"/>
    <mergeCell ref="W11:X11"/>
    <mergeCell ref="P53:S53"/>
    <mergeCell ref="L41:U43"/>
    <mergeCell ref="M44:N44"/>
    <mergeCell ref="O44:S44"/>
    <mergeCell ref="M45:N45"/>
    <mergeCell ref="O45:S45"/>
    <mergeCell ref="M46:N46"/>
    <mergeCell ref="O46:S46"/>
    <mergeCell ref="N47:P47"/>
    <mergeCell ref="P50:S50"/>
    <mergeCell ref="D51:L51"/>
    <mergeCell ref="W8:Y9"/>
    <mergeCell ref="P1:R1"/>
    <mergeCell ref="S1:U1"/>
    <mergeCell ref="C2:P2"/>
    <mergeCell ref="R2:V2"/>
    <mergeCell ref="B4:J4"/>
    <mergeCell ref="M4:N4"/>
    <mergeCell ref="P4:R4"/>
    <mergeCell ref="D52:L52"/>
    <mergeCell ref="P52:S52"/>
    <mergeCell ref="H50:L50"/>
    <mergeCell ref="H49:L49"/>
    <mergeCell ref="D50:G50"/>
  </mergeCells>
  <phoneticPr fontId="2"/>
  <dataValidations count="4">
    <dataValidation type="list" allowBlank="1" showInputMessage="1" showErrorMessage="1" sqref="A7:A46 L7:L40" xr:uid="{00000000-0002-0000-1200-000000000000}">
      <formula1>$W$23:$W$25</formula1>
    </dataValidation>
    <dataValidation type="whole" allowBlank="1" showInputMessage="1" showErrorMessage="1" sqref="H7:H46 S7:S40" xr:uid="{00000000-0002-0000-1200-000001000000}">
      <formula1>0</formula1>
      <formula2>1000000</formula2>
    </dataValidation>
    <dataValidation type="list" allowBlank="1" showInputMessage="1" showErrorMessage="1" sqref="M4:N4" xr:uid="{00000000-0002-0000-1200-000002000000}">
      <formula1>$W$27:$W$31</formula1>
    </dataValidation>
    <dataValidation type="list" allowBlank="1" showInputMessage="1" showErrorMessage="1" sqref="P4:R4" xr:uid="{00000000-0002-0000-1200-000003000000}">
      <formula1>$X$27:$X$46</formula1>
    </dataValidation>
  </dataValidations>
  <printOptions horizontalCentered="1"/>
  <pageMargins left="0.39370078740157483" right="0.39370078740157483" top="0.78740157480314965" bottom="0.39370078740157483" header="0.31496062992125984" footer="0.31496062992125984"/>
  <pageSetup paperSize="9" scale="56"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E53"/>
  <sheetViews>
    <sheetView showGridLines="0" zoomScale="40" zoomScaleNormal="40" zoomScaleSheetLayoutView="55" workbookViewId="0">
      <selection activeCell="U24" sqref="U24"/>
    </sheetView>
  </sheetViews>
  <sheetFormatPr defaultColWidth="8.88671875" defaultRowHeight="13.2"/>
  <cols>
    <col min="1" max="1" width="10.88671875" style="185" customWidth="1"/>
    <col min="2" max="2" width="9.109375" style="185" customWidth="1"/>
    <col min="3" max="3" width="7.109375" style="185" customWidth="1"/>
    <col min="4" max="4" width="18.109375" style="185" customWidth="1"/>
    <col min="5" max="5" width="12.88671875" style="185" customWidth="1"/>
    <col min="6" max="6" width="10.88671875" style="185" hidden="1" customWidth="1"/>
    <col min="7" max="7" width="4.44140625" style="185" customWidth="1"/>
    <col min="8" max="9" width="8.88671875" style="185" customWidth="1"/>
    <col min="10" max="10" width="2.88671875" style="185" customWidth="1"/>
    <col min="11" max="11" width="10.88671875" style="185" customWidth="1"/>
    <col min="12" max="12" width="9.109375" style="185" customWidth="1"/>
    <col min="13" max="13" width="7.109375" style="185" customWidth="1"/>
    <col min="14" max="14" width="18.109375" style="185" customWidth="1"/>
    <col min="15" max="15" width="12.88671875" style="185" customWidth="1"/>
    <col min="16" max="16" width="10.88671875" style="185" hidden="1" customWidth="1"/>
    <col min="17" max="17" width="4.44140625" style="185" customWidth="1"/>
    <col min="18" max="18" width="8.88671875" style="185" customWidth="1"/>
    <col min="19" max="19" width="8.88671875" style="185"/>
    <col min="20" max="20" width="2.88671875" style="185" customWidth="1"/>
    <col min="21" max="21" width="16.33203125" style="185" customWidth="1"/>
    <col min="22" max="22" width="14.6640625" style="185" customWidth="1"/>
    <col min="23" max="31" width="11" style="185" customWidth="1"/>
    <col min="32" max="16384" width="8.88671875" style="185"/>
  </cols>
  <sheetData>
    <row r="1" spans="1:29" ht="30" customHeight="1" thickBot="1">
      <c r="A1" s="197" t="str">
        <f>設定!$G$2</f>
        <v>令和4年度</v>
      </c>
      <c r="O1" s="569" t="s">
        <v>2125</v>
      </c>
      <c r="P1" s="570"/>
      <c r="Q1" s="570"/>
      <c r="R1" s="571">
        <f>名簿!$M$2</f>
        <v>0</v>
      </c>
      <c r="S1" s="572"/>
    </row>
    <row r="2" spans="1:29" ht="30" customHeight="1" thickBot="1">
      <c r="C2" s="573" t="str">
        <f>設定!$G$3</f>
        <v>第５７回　神奈川県中学校陸上競技選手権大会</v>
      </c>
      <c r="D2" s="573"/>
      <c r="E2" s="573"/>
      <c r="F2" s="573"/>
      <c r="G2" s="573"/>
      <c r="H2" s="573"/>
      <c r="I2" s="573"/>
      <c r="J2" s="573"/>
      <c r="K2" s="573"/>
      <c r="L2" s="573"/>
      <c r="M2" s="573"/>
      <c r="N2" s="573"/>
      <c r="O2" s="573"/>
      <c r="P2" s="190"/>
      <c r="Q2" s="574" t="s">
        <v>2126</v>
      </c>
      <c r="R2" s="574"/>
      <c r="S2" s="574"/>
      <c r="T2" s="575"/>
    </row>
    <row r="3" spans="1:29" ht="14.4" customHeight="1" thickBot="1"/>
    <row r="4" spans="1:29" ht="30" customHeight="1" thickBot="1">
      <c r="A4" s="189" t="s">
        <v>2123</v>
      </c>
      <c r="B4" s="576" t="str">
        <f>名簿!M5</f>
        <v/>
      </c>
      <c r="C4" s="576"/>
      <c r="D4" s="576"/>
      <c r="E4" s="576"/>
      <c r="F4" s="576"/>
      <c r="G4" s="576"/>
      <c r="H4" s="576"/>
      <c r="I4" s="577"/>
    </row>
    <row r="5" spans="1:29" ht="24.9" customHeight="1" thickBot="1">
      <c r="A5" s="186" t="s">
        <v>2122</v>
      </c>
      <c r="K5" s="186" t="s">
        <v>2124</v>
      </c>
    </row>
    <row r="6" spans="1:29" ht="45" customHeight="1" thickBot="1">
      <c r="A6" s="198" t="s">
        <v>2113</v>
      </c>
      <c r="B6" s="199" t="s">
        <v>2114</v>
      </c>
      <c r="C6" s="194" t="s">
        <v>2115</v>
      </c>
      <c r="D6" s="195" t="s">
        <v>2116</v>
      </c>
      <c r="E6" s="195" t="s">
        <v>2117</v>
      </c>
      <c r="F6" s="195" t="s">
        <v>2118</v>
      </c>
      <c r="G6" s="195" t="s">
        <v>2119</v>
      </c>
      <c r="H6" s="195" t="s">
        <v>2120</v>
      </c>
      <c r="I6" s="196" t="s">
        <v>2121</v>
      </c>
      <c r="K6" s="198" t="s">
        <v>2113</v>
      </c>
      <c r="L6" s="199" t="s">
        <v>2114</v>
      </c>
      <c r="M6" s="194" t="s">
        <v>2115</v>
      </c>
      <c r="N6" s="195" t="s">
        <v>2116</v>
      </c>
      <c r="O6" s="195" t="s">
        <v>2117</v>
      </c>
      <c r="P6" s="195" t="s">
        <v>2118</v>
      </c>
      <c r="Q6" s="195" t="s">
        <v>2119</v>
      </c>
      <c r="R6" s="195" t="s">
        <v>2120</v>
      </c>
      <c r="S6" s="196" t="s">
        <v>2121</v>
      </c>
    </row>
    <row r="7" spans="1:29" ht="27.6" customHeight="1">
      <c r="A7" s="231"/>
      <c r="B7" s="204"/>
      <c r="C7" s="200" t="str">
        <f>IF(B7="","",$R$1)</f>
        <v/>
      </c>
      <c r="D7" s="193" t="str">
        <f>IF(B7="","",VLOOKUP(B7,個人番号,名簿!$D$1,FALSE))</f>
        <v/>
      </c>
      <c r="E7" s="193" t="str">
        <f>IF(B7="","",VLOOKUP(B7,個人番号,名簿!$E$1,FALSE))</f>
        <v/>
      </c>
      <c r="F7" s="193" t="str">
        <f>IF(B7="","",VLOOKUP(B7,個人番号,名簿!$H$1,FALSE))</f>
        <v/>
      </c>
      <c r="G7" s="193" t="str">
        <f>IF(B7="","",VLOOKUP(B7,個人番号,名簿!$F$1,FALSE))</f>
        <v/>
      </c>
      <c r="H7" s="243"/>
      <c r="I7" s="207" t="str">
        <f>IF(B7="","",VLOOKUP(B7,個人番号,名簿!$I$1,FALSE))</f>
        <v/>
      </c>
      <c r="K7" s="234"/>
      <c r="L7" s="212"/>
      <c r="M7" s="213" t="str">
        <f>IF(L7="","",$R$1)</f>
        <v/>
      </c>
      <c r="N7" s="214" t="str">
        <f>IF(L7="","",VLOOKUP(L7,個人番号,名簿!$D$1,FALSE))</f>
        <v/>
      </c>
      <c r="O7" s="214" t="str">
        <f>IF(L7="","",VLOOKUP(L7,個人番号,名簿!$E$1,FALSE))</f>
        <v/>
      </c>
      <c r="P7" s="193" t="str">
        <f>IF(L7="","",VLOOKUP(L7,個人番号,名簿!$H$1,FALSE))</f>
        <v/>
      </c>
      <c r="Q7" s="214" t="str">
        <f>IF(L7="","",VLOOKUP(L7,個人番号,名簿!$F$1,FALSE))</f>
        <v/>
      </c>
      <c r="R7" s="246"/>
      <c r="S7" s="215" t="str">
        <f>IF(L7="","",VLOOKUP(L7,個人番号,名簿!$I$1,FALSE))</f>
        <v/>
      </c>
    </row>
    <row r="8" spans="1:29" ht="27.6" customHeight="1">
      <c r="A8" s="232"/>
      <c r="B8" s="205"/>
      <c r="C8" s="201" t="str">
        <f t="shared" ref="C8:C46" si="0">IF(B8="","",$R$1)</f>
        <v/>
      </c>
      <c r="D8" s="191" t="str">
        <f>IF(B8="","",VLOOKUP(B8,個人番号,名簿!$D$1,FALSE))</f>
        <v/>
      </c>
      <c r="E8" s="191" t="str">
        <f>IF(B8="","",VLOOKUP(B8,個人番号,名簿!$E$1,FALSE))</f>
        <v/>
      </c>
      <c r="F8" s="187" t="str">
        <f>IF(B8="","",VLOOKUP(B8,個人番号,名簿!$H$1,FALSE))</f>
        <v/>
      </c>
      <c r="G8" s="191" t="str">
        <f>IF(B8="","",VLOOKUP(B8,個人番号,名簿!$F$1,FALSE))</f>
        <v/>
      </c>
      <c r="H8" s="244"/>
      <c r="I8" s="208" t="str">
        <f>IF(B8="","",VLOOKUP(B8,個人番号,名簿!$I$1,FALSE))</f>
        <v/>
      </c>
      <c r="K8" s="232"/>
      <c r="L8" s="205"/>
      <c r="M8" s="201" t="str">
        <f t="shared" ref="M8:M40" si="1">IF(L8="","",$R$1)</f>
        <v/>
      </c>
      <c r="N8" s="191" t="str">
        <f>IF(L8="","",VLOOKUP(L8,個人番号,名簿!$D$1,FALSE))</f>
        <v/>
      </c>
      <c r="O8" s="191" t="str">
        <f>IF(L8="","",VLOOKUP(L8,個人番号,名簿!$E$1,FALSE))</f>
        <v/>
      </c>
      <c r="P8" s="187" t="str">
        <f>IF(L8="","",VLOOKUP(L8,個人番号,名簿!$H$1,FALSE))</f>
        <v/>
      </c>
      <c r="Q8" s="191" t="str">
        <f>IF(L8="","",VLOOKUP(L8,個人番号,名簿!$F$1,FALSE))</f>
        <v/>
      </c>
      <c r="R8" s="244"/>
      <c r="S8" s="208" t="str">
        <f>IF(L8="","",VLOOKUP(L8,個人番号,名簿!$I$1,FALSE))</f>
        <v/>
      </c>
      <c r="U8" s="557" t="s">
        <v>2155</v>
      </c>
      <c r="V8" s="558"/>
      <c r="W8" s="559"/>
    </row>
    <row r="9" spans="1:29" ht="27.6" customHeight="1">
      <c r="A9" s="232"/>
      <c r="B9" s="205"/>
      <c r="C9" s="201" t="str">
        <f t="shared" si="0"/>
        <v/>
      </c>
      <c r="D9" s="191" t="str">
        <f>IF(B9="","",VLOOKUP(B9,個人番号,名簿!$D$1,FALSE))</f>
        <v/>
      </c>
      <c r="E9" s="191" t="str">
        <f>IF(B9="","",VLOOKUP(B9,個人番号,名簿!$E$1,FALSE))</f>
        <v/>
      </c>
      <c r="F9" s="187" t="str">
        <f>IF(B9="","",VLOOKUP(B9,個人番号,名簿!$H$1,FALSE))</f>
        <v/>
      </c>
      <c r="G9" s="191" t="str">
        <f>IF(B9="","",VLOOKUP(B9,個人番号,名簿!$F$1,FALSE))</f>
        <v/>
      </c>
      <c r="H9" s="244"/>
      <c r="I9" s="208" t="str">
        <f>IF(B9="","",VLOOKUP(B9,個人番号,名簿!$I$1,FALSE))</f>
        <v/>
      </c>
      <c r="K9" s="232"/>
      <c r="L9" s="205"/>
      <c r="M9" s="201" t="str">
        <f t="shared" si="1"/>
        <v/>
      </c>
      <c r="N9" s="191" t="str">
        <f>IF(L9="","",VLOOKUP(L9,個人番号,名簿!$D$1,FALSE))</f>
        <v/>
      </c>
      <c r="O9" s="191" t="str">
        <f>IF(L9="","",VLOOKUP(L9,個人番号,名簿!$E$1,FALSE))</f>
        <v/>
      </c>
      <c r="P9" s="187" t="str">
        <f>IF(L9="","",VLOOKUP(L9,個人番号,名簿!$H$1,FALSE))</f>
        <v/>
      </c>
      <c r="Q9" s="191" t="str">
        <f>IF(L9="","",VLOOKUP(L9,個人番号,名簿!$F$1,FALSE))</f>
        <v/>
      </c>
      <c r="R9" s="244"/>
      <c r="S9" s="208" t="str">
        <f>IF(L9="","",VLOOKUP(L9,個人番号,名簿!$I$1,FALSE))</f>
        <v/>
      </c>
      <c r="U9" s="560"/>
      <c r="V9" s="561"/>
      <c r="W9" s="562"/>
    </row>
    <row r="10" spans="1:29" ht="27.6" customHeight="1">
      <c r="A10" s="232"/>
      <c r="B10" s="205"/>
      <c r="C10" s="201" t="str">
        <f t="shared" si="0"/>
        <v/>
      </c>
      <c r="D10" s="191" t="str">
        <f>IF(B10="","",VLOOKUP(B10,個人番号,名簿!$D$1,FALSE))</f>
        <v/>
      </c>
      <c r="E10" s="191" t="str">
        <f>IF(B10="","",VLOOKUP(B10,個人番号,名簿!$E$1,FALSE))</f>
        <v/>
      </c>
      <c r="F10" s="187" t="str">
        <f>IF(B10="","",VLOOKUP(B10,個人番号,名簿!$H$1,FALSE))</f>
        <v/>
      </c>
      <c r="G10" s="191" t="str">
        <f>IF(B10="","",VLOOKUP(B10,個人番号,名簿!$F$1,FALSE))</f>
        <v/>
      </c>
      <c r="H10" s="244"/>
      <c r="I10" s="208" t="str">
        <f>IF(B10="","",VLOOKUP(B10,個人番号,名簿!$I$1,FALSE))</f>
        <v/>
      </c>
      <c r="K10" s="232"/>
      <c r="L10" s="205"/>
      <c r="M10" s="201" t="str">
        <f t="shared" si="1"/>
        <v/>
      </c>
      <c r="N10" s="191" t="str">
        <f>IF(L10="","",VLOOKUP(L10,個人番号,名簿!$D$1,FALSE))</f>
        <v/>
      </c>
      <c r="O10" s="191" t="str">
        <f>IF(L10="","",VLOOKUP(L10,個人番号,名簿!$E$1,FALSE))</f>
        <v/>
      </c>
      <c r="P10" s="187" t="str">
        <f>IF(L10="","",VLOOKUP(L10,個人番号,名簿!$H$1,FALSE))</f>
        <v/>
      </c>
      <c r="Q10" s="191" t="str">
        <f>IF(L10="","",VLOOKUP(L10,個人番号,名簿!$F$1,FALSE))</f>
        <v/>
      </c>
      <c r="R10" s="244"/>
      <c r="S10" s="208" t="str">
        <f>IF(L10="","",VLOOKUP(L10,個人番号,名簿!$I$1,FALSE))</f>
        <v/>
      </c>
    </row>
    <row r="11" spans="1:29" ht="27.6" customHeight="1">
      <c r="A11" s="232"/>
      <c r="B11" s="205"/>
      <c r="C11" s="201" t="str">
        <f t="shared" si="0"/>
        <v/>
      </c>
      <c r="D11" s="191" t="str">
        <f>IF(B11="","",VLOOKUP(B11,個人番号,名簿!$D$1,FALSE))</f>
        <v/>
      </c>
      <c r="E11" s="191" t="str">
        <f>IF(B11="","",VLOOKUP(B11,個人番号,名簿!$E$1,FALSE))</f>
        <v/>
      </c>
      <c r="F11" s="187" t="str">
        <f>IF(B11="","",VLOOKUP(B11,個人番号,名簿!$H$1,FALSE))</f>
        <v/>
      </c>
      <c r="G11" s="191" t="str">
        <f>IF(B11="","",VLOOKUP(B11,個人番号,名簿!$F$1,FALSE))</f>
        <v/>
      </c>
      <c r="H11" s="244"/>
      <c r="I11" s="208" t="str">
        <f>IF(B11="","",VLOOKUP(B11,個人番号,名簿!$I$1,FALSE))</f>
        <v/>
      </c>
      <c r="K11" s="232"/>
      <c r="L11" s="205"/>
      <c r="M11" s="201" t="str">
        <f t="shared" si="1"/>
        <v/>
      </c>
      <c r="N11" s="191" t="str">
        <f>IF(L11="","",VLOOKUP(L11,個人番号,名簿!$D$1,FALSE))</f>
        <v/>
      </c>
      <c r="O11" s="191" t="str">
        <f>IF(L11="","",VLOOKUP(L11,個人番号,名簿!$E$1,FALSE))</f>
        <v/>
      </c>
      <c r="P11" s="187" t="str">
        <f>IF(L11="","",VLOOKUP(L11,個人番号,名簿!$H$1,FALSE))</f>
        <v/>
      </c>
      <c r="Q11" s="191" t="str">
        <f>IF(L11="","",VLOOKUP(L11,個人番号,名簿!$F$1,FALSE))</f>
        <v/>
      </c>
      <c r="R11" s="244"/>
      <c r="S11" s="208" t="str">
        <f>IF(L11="","",VLOOKUP(L11,個人番号,名簿!$I$1,FALSE))</f>
        <v/>
      </c>
      <c r="U11" s="285" t="s">
        <v>2143</v>
      </c>
    </row>
    <row r="12" spans="1:29" ht="27.6" customHeight="1" thickBot="1">
      <c r="A12" s="232"/>
      <c r="B12" s="205"/>
      <c r="C12" s="201" t="str">
        <f t="shared" si="0"/>
        <v/>
      </c>
      <c r="D12" s="191" t="str">
        <f>IF(B12="","",VLOOKUP(B12,個人番号,名簿!$D$1,FALSE))</f>
        <v/>
      </c>
      <c r="E12" s="191" t="str">
        <f>IF(B12="","",VLOOKUP(B12,個人番号,名簿!$E$1,FALSE))</f>
        <v/>
      </c>
      <c r="F12" s="187" t="str">
        <f>IF(B12="","",VLOOKUP(B12,個人番号,名簿!$H$1,FALSE))</f>
        <v/>
      </c>
      <c r="G12" s="191" t="str">
        <f>IF(B12="","",VLOOKUP(B12,個人番号,名簿!$F$1,FALSE))</f>
        <v/>
      </c>
      <c r="H12" s="244"/>
      <c r="I12" s="208" t="str">
        <f>IF(B12="","",VLOOKUP(B12,個人番号,名簿!$I$1,FALSE))</f>
        <v/>
      </c>
      <c r="K12" s="232"/>
      <c r="L12" s="205"/>
      <c r="M12" s="201" t="str">
        <f t="shared" si="1"/>
        <v/>
      </c>
      <c r="N12" s="191" t="str">
        <f>IF(L12="","",VLOOKUP(L12,個人番号,名簿!$D$1,FALSE))</f>
        <v/>
      </c>
      <c r="O12" s="191" t="str">
        <f>IF(L12="","",VLOOKUP(L12,個人番号,名簿!$E$1,FALSE))</f>
        <v/>
      </c>
      <c r="P12" s="187" t="str">
        <f>IF(L12="","",VLOOKUP(L12,個人番号,名簿!$H$1,FALSE))</f>
        <v/>
      </c>
      <c r="Q12" s="191" t="str">
        <f>IF(L12="","",VLOOKUP(L12,個人番号,名簿!$F$1,FALSE))</f>
        <v/>
      </c>
      <c r="R12" s="244"/>
      <c r="S12" s="208" t="str">
        <f>IF(L12="","",VLOOKUP(L12,個人番号,名簿!$I$1,FALSE))</f>
        <v/>
      </c>
      <c r="U12" s="192" t="s">
        <v>489</v>
      </c>
      <c r="V12" s="192" t="s">
        <v>1079</v>
      </c>
      <c r="W12" s="192" t="s">
        <v>2146</v>
      </c>
      <c r="X12" s="192" t="s">
        <v>2147</v>
      </c>
      <c r="Y12" s="192" t="s">
        <v>2148</v>
      </c>
      <c r="Z12" s="192" t="s">
        <v>2149</v>
      </c>
      <c r="AA12" s="192" t="s">
        <v>2150</v>
      </c>
      <c r="AB12" s="192" t="s">
        <v>2151</v>
      </c>
      <c r="AC12" s="192" t="s">
        <v>1087</v>
      </c>
    </row>
    <row r="13" spans="1:29" ht="27.6" customHeight="1">
      <c r="A13" s="232"/>
      <c r="B13" s="205"/>
      <c r="C13" s="201" t="str">
        <f t="shared" si="0"/>
        <v/>
      </c>
      <c r="D13" s="191" t="str">
        <f>IF(B13="","",VLOOKUP(B13,個人番号,名簿!$D$1,FALSE))</f>
        <v/>
      </c>
      <c r="E13" s="191" t="str">
        <f>IF(B13="","",VLOOKUP(B13,個人番号,名簿!$E$1,FALSE))</f>
        <v/>
      </c>
      <c r="F13" s="187" t="str">
        <f>IF(B13="","",VLOOKUP(B13,個人番号,名簿!$H$1,FALSE))</f>
        <v/>
      </c>
      <c r="G13" s="191" t="str">
        <f>IF(B13="","",VLOOKUP(B13,個人番号,名簿!$F$1,FALSE))</f>
        <v/>
      </c>
      <c r="H13" s="244"/>
      <c r="I13" s="208" t="str">
        <f>IF(B13="","",VLOOKUP(B13,個人番号,名簿!$I$1,FALSE))</f>
        <v/>
      </c>
      <c r="K13" s="232"/>
      <c r="L13" s="205"/>
      <c r="M13" s="201" t="str">
        <f t="shared" si="1"/>
        <v/>
      </c>
      <c r="N13" s="191" t="str">
        <f>IF(L13="","",VLOOKUP(L13,個人番号,名簿!$D$1,FALSE))</f>
        <v/>
      </c>
      <c r="O13" s="191" t="str">
        <f>IF(L13="","",VLOOKUP(L13,個人番号,名簿!$E$1,FALSE))</f>
        <v/>
      </c>
      <c r="P13" s="187" t="str">
        <f>IF(L13="","",VLOOKUP(L13,個人番号,名簿!$H$1,FALSE))</f>
        <v/>
      </c>
      <c r="Q13" s="191" t="str">
        <f>IF(L13="","",VLOOKUP(L13,個人番号,名簿!$F$1,FALSE))</f>
        <v/>
      </c>
      <c r="R13" s="244"/>
      <c r="S13" s="208" t="str">
        <f>IF(L13="","",VLOOKUP(L13,個人番号,名簿!$I$1,FALSE))</f>
        <v/>
      </c>
      <c r="U13" s="218" t="s">
        <v>2144</v>
      </c>
      <c r="V13" s="214" t="str">
        <f>F7</f>
        <v/>
      </c>
      <c r="W13" s="240">
        <f>B7</f>
        <v>0</v>
      </c>
      <c r="X13" s="240">
        <f>B8</f>
        <v>0</v>
      </c>
      <c r="Y13" s="240">
        <f>B9</f>
        <v>0</v>
      </c>
      <c r="Z13" s="240">
        <f>B10</f>
        <v>0</v>
      </c>
      <c r="AA13" s="240">
        <f>B11</f>
        <v>0</v>
      </c>
      <c r="AB13" s="240">
        <f>B12</f>
        <v>0</v>
      </c>
      <c r="AC13" s="237">
        <f>H7</f>
        <v>0</v>
      </c>
    </row>
    <row r="14" spans="1:29" ht="27.6" customHeight="1" thickBot="1">
      <c r="A14" s="232"/>
      <c r="B14" s="205"/>
      <c r="C14" s="201" t="str">
        <f t="shared" si="0"/>
        <v/>
      </c>
      <c r="D14" s="191" t="str">
        <f>IF(B14="","",VLOOKUP(B14,個人番号,名簿!$D$1,FALSE))</f>
        <v/>
      </c>
      <c r="E14" s="191" t="str">
        <f>IF(B14="","",VLOOKUP(B14,個人番号,名簿!$E$1,FALSE))</f>
        <v/>
      </c>
      <c r="F14" s="187" t="str">
        <f>IF(B14="","",VLOOKUP(B14,個人番号,名簿!$H$1,FALSE))</f>
        <v/>
      </c>
      <c r="G14" s="191" t="str">
        <f>IF(B14="","",VLOOKUP(B14,個人番号,名簿!$F$1,FALSE))</f>
        <v/>
      </c>
      <c r="H14" s="244"/>
      <c r="I14" s="208" t="str">
        <f>IF(B14="","",VLOOKUP(B14,個人番号,名簿!$I$1,FALSE))</f>
        <v/>
      </c>
      <c r="K14" s="232"/>
      <c r="L14" s="205"/>
      <c r="M14" s="201" t="str">
        <f t="shared" si="1"/>
        <v/>
      </c>
      <c r="N14" s="191" t="str">
        <f>IF(L14="","",VLOOKUP(L14,個人番号,名簿!$D$1,FALSE))</f>
        <v/>
      </c>
      <c r="O14" s="191" t="str">
        <f>IF(L14="","",VLOOKUP(L14,個人番号,名簿!$E$1,FALSE))</f>
        <v/>
      </c>
      <c r="P14" s="187" t="str">
        <f>IF(L14="","",VLOOKUP(L14,個人番号,名簿!$H$1,FALSE))</f>
        <v/>
      </c>
      <c r="Q14" s="191" t="str">
        <f>IF(L14="","",VLOOKUP(L14,個人番号,名簿!$F$1,FALSE))</f>
        <v/>
      </c>
      <c r="R14" s="244"/>
      <c r="S14" s="208" t="str">
        <f>IF(L14="","",VLOOKUP(L14,個人番号,名簿!$I$1,FALSE))</f>
        <v/>
      </c>
      <c r="U14" s="220" t="s">
        <v>2145</v>
      </c>
      <c r="V14" s="192" t="str">
        <f>P7</f>
        <v/>
      </c>
      <c r="W14" s="241">
        <f>L7</f>
        <v>0</v>
      </c>
      <c r="X14" s="241">
        <f>L8</f>
        <v>0</v>
      </c>
      <c r="Y14" s="241">
        <f>L9</f>
        <v>0</v>
      </c>
      <c r="Z14" s="241">
        <f>L10</f>
        <v>0</v>
      </c>
      <c r="AA14" s="241">
        <f>L11</f>
        <v>0</v>
      </c>
      <c r="AB14" s="241">
        <f>L12</f>
        <v>0</v>
      </c>
      <c r="AC14" s="238">
        <f>R7</f>
        <v>0</v>
      </c>
    </row>
    <row r="15" spans="1:29" ht="27.6" customHeight="1">
      <c r="A15" s="232"/>
      <c r="B15" s="205"/>
      <c r="C15" s="201" t="str">
        <f t="shared" si="0"/>
        <v/>
      </c>
      <c r="D15" s="191" t="str">
        <f>IF(B15="","",VLOOKUP(B15,個人番号,名簿!$D$1,FALSE))</f>
        <v/>
      </c>
      <c r="E15" s="191" t="str">
        <f>IF(B15="","",VLOOKUP(B15,個人番号,名簿!$E$1,FALSE))</f>
        <v/>
      </c>
      <c r="F15" s="187" t="str">
        <f>IF(B15="","",VLOOKUP(B15,個人番号,名簿!$H$1,FALSE))</f>
        <v/>
      </c>
      <c r="G15" s="191" t="str">
        <f>IF(B15="","",VLOOKUP(B15,個人番号,名簿!$F$1,FALSE))</f>
        <v/>
      </c>
      <c r="H15" s="244"/>
      <c r="I15" s="208" t="str">
        <f>IF(B15="","",VLOOKUP(B15,個人番号,名簿!$I$1,FALSE))</f>
        <v/>
      </c>
      <c r="K15" s="232"/>
      <c r="L15" s="205"/>
      <c r="M15" s="201" t="str">
        <f t="shared" si="1"/>
        <v/>
      </c>
      <c r="N15" s="191" t="str">
        <f>IF(L15="","",VLOOKUP(L15,個人番号,名簿!$D$1,FALSE))</f>
        <v/>
      </c>
      <c r="O15" s="191" t="str">
        <f>IF(L15="","",VLOOKUP(L15,個人番号,名簿!$E$1,FALSE))</f>
        <v/>
      </c>
      <c r="P15" s="187" t="str">
        <f>IF(L15="","",VLOOKUP(L15,個人番号,名簿!$H$1,FALSE))</f>
        <v/>
      </c>
      <c r="Q15" s="191" t="str">
        <f>IF(L15="","",VLOOKUP(L15,個人番号,名簿!$F$1,FALSE))</f>
        <v/>
      </c>
      <c r="R15" s="244"/>
      <c r="S15" s="208" t="str">
        <f>IF(L15="","",VLOOKUP(L15,個人番号,名簿!$I$1,FALSE))</f>
        <v/>
      </c>
      <c r="U15" s="218" t="s">
        <v>2152</v>
      </c>
      <c r="V15" s="214" t="str">
        <f>F13</f>
        <v/>
      </c>
      <c r="W15" s="242">
        <f>B13</f>
        <v>0</v>
      </c>
      <c r="X15" s="242">
        <f>B14</f>
        <v>0</v>
      </c>
      <c r="Y15" s="242">
        <f>B15</f>
        <v>0</v>
      </c>
      <c r="Z15" s="242">
        <f>B16</f>
        <v>0</v>
      </c>
      <c r="AA15" s="242">
        <f>B17</f>
        <v>0</v>
      </c>
      <c r="AB15" s="242">
        <f>B18</f>
        <v>0</v>
      </c>
      <c r="AC15" s="239">
        <f>H13</f>
        <v>0</v>
      </c>
    </row>
    <row r="16" spans="1:29" ht="27.6" customHeight="1" thickBot="1">
      <c r="A16" s="232"/>
      <c r="B16" s="205"/>
      <c r="C16" s="201" t="str">
        <f t="shared" si="0"/>
        <v/>
      </c>
      <c r="D16" s="191" t="str">
        <f>IF(B16="","",VLOOKUP(B16,個人番号,名簿!$D$1,FALSE))</f>
        <v/>
      </c>
      <c r="E16" s="191" t="str">
        <f>IF(B16="","",VLOOKUP(B16,個人番号,名簿!$E$1,FALSE))</f>
        <v/>
      </c>
      <c r="F16" s="187" t="str">
        <f>IF(B16="","",VLOOKUP(B16,個人番号,名簿!$H$1,FALSE))</f>
        <v/>
      </c>
      <c r="G16" s="191" t="str">
        <f>IF(B16="","",VLOOKUP(B16,個人番号,名簿!$F$1,FALSE))</f>
        <v/>
      </c>
      <c r="H16" s="244"/>
      <c r="I16" s="208" t="str">
        <f>IF(B16="","",VLOOKUP(B16,個人番号,名簿!$I$1,FALSE))</f>
        <v/>
      </c>
      <c r="K16" s="232"/>
      <c r="L16" s="205"/>
      <c r="M16" s="201" t="str">
        <f t="shared" si="1"/>
        <v/>
      </c>
      <c r="N16" s="191" t="str">
        <f>IF(L16="","",VLOOKUP(L16,個人番号,名簿!$D$1,FALSE))</f>
        <v/>
      </c>
      <c r="O16" s="191" t="str">
        <f>IF(L16="","",VLOOKUP(L16,個人番号,名簿!$E$1,FALSE))</f>
        <v/>
      </c>
      <c r="P16" s="187" t="str">
        <f>IF(L16="","",VLOOKUP(L16,個人番号,名簿!$H$1,FALSE))</f>
        <v/>
      </c>
      <c r="Q16" s="191" t="str">
        <f>IF(L16="","",VLOOKUP(L16,個人番号,名簿!$F$1,FALSE))</f>
        <v/>
      </c>
      <c r="R16" s="244"/>
      <c r="S16" s="208" t="str">
        <f>IF(L16="","",VLOOKUP(L16,個人番号,名簿!$I$1,FALSE))</f>
        <v/>
      </c>
      <c r="U16" s="220" t="s">
        <v>2153</v>
      </c>
      <c r="V16" s="192" t="str">
        <f>P13</f>
        <v/>
      </c>
      <c r="W16" s="241">
        <f>L13</f>
        <v>0</v>
      </c>
      <c r="X16" s="241">
        <f>L14</f>
        <v>0</v>
      </c>
      <c r="Y16" s="241">
        <f>L15</f>
        <v>0</v>
      </c>
      <c r="Z16" s="241">
        <f>L16</f>
        <v>0</v>
      </c>
      <c r="AA16" s="241">
        <f>L17</f>
        <v>0</v>
      </c>
      <c r="AB16" s="241">
        <f>L18</f>
        <v>0</v>
      </c>
      <c r="AC16" s="238">
        <f>R13</f>
        <v>0</v>
      </c>
    </row>
    <row r="17" spans="1:31" ht="27.6" customHeight="1">
      <c r="A17" s="232"/>
      <c r="B17" s="205"/>
      <c r="C17" s="201" t="str">
        <f t="shared" si="0"/>
        <v/>
      </c>
      <c r="D17" s="191" t="str">
        <f>IF(B17="","",VLOOKUP(B17,個人番号,名簿!$D$1,FALSE))</f>
        <v/>
      </c>
      <c r="E17" s="191" t="str">
        <f>IF(B17="","",VLOOKUP(B17,個人番号,名簿!$E$1,FALSE))</f>
        <v/>
      </c>
      <c r="F17" s="187" t="str">
        <f>IF(B17="","",VLOOKUP(B17,個人番号,名簿!$H$1,FALSE))</f>
        <v/>
      </c>
      <c r="G17" s="191" t="str">
        <f>IF(B17="","",VLOOKUP(B17,個人番号,名簿!$F$1,FALSE))</f>
        <v/>
      </c>
      <c r="H17" s="244"/>
      <c r="I17" s="208" t="str">
        <f>IF(B17="","",VLOOKUP(B17,個人番号,名簿!$I$1,FALSE))</f>
        <v/>
      </c>
      <c r="K17" s="232"/>
      <c r="L17" s="205"/>
      <c r="M17" s="201" t="str">
        <f t="shared" si="1"/>
        <v/>
      </c>
      <c r="N17" s="191" t="str">
        <f>IF(L17="","",VLOOKUP(L17,個人番号,名簿!$D$1,FALSE))</f>
        <v/>
      </c>
      <c r="O17" s="191" t="str">
        <f>IF(L17="","",VLOOKUP(L17,個人番号,名簿!$E$1,FALSE))</f>
        <v/>
      </c>
      <c r="P17" s="187" t="str">
        <f>IF(L17="","",VLOOKUP(L17,個人番号,名簿!$H$1,FALSE))</f>
        <v/>
      </c>
      <c r="Q17" s="191" t="str">
        <f>IF(L17="","",VLOOKUP(L17,個人番号,名簿!$F$1,FALSE))</f>
        <v/>
      </c>
      <c r="R17" s="244"/>
      <c r="S17" s="208" t="str">
        <f>IF(L17="","",VLOOKUP(L17,個人番号,名簿!$I$1,FALSE))</f>
        <v/>
      </c>
    </row>
    <row r="18" spans="1:31" ht="27.6" customHeight="1">
      <c r="A18" s="232"/>
      <c r="B18" s="205"/>
      <c r="C18" s="201" t="str">
        <f t="shared" si="0"/>
        <v/>
      </c>
      <c r="D18" s="191" t="str">
        <f>IF(B18="","",VLOOKUP(B18,個人番号,名簿!$D$1,FALSE))</f>
        <v/>
      </c>
      <c r="E18" s="191" t="str">
        <f>IF(B18="","",VLOOKUP(B18,個人番号,名簿!$E$1,FALSE))</f>
        <v/>
      </c>
      <c r="F18" s="187" t="str">
        <f>IF(B18="","",VLOOKUP(B18,個人番号,名簿!$H$1,FALSE))</f>
        <v/>
      </c>
      <c r="G18" s="191" t="str">
        <f>IF(B18="","",VLOOKUP(B18,個人番号,名簿!$F$1,FALSE))</f>
        <v/>
      </c>
      <c r="H18" s="244"/>
      <c r="I18" s="208" t="str">
        <f>IF(B18="","",VLOOKUP(B18,個人番号,名簿!$I$1,FALSE))</f>
        <v/>
      </c>
      <c r="K18" s="232"/>
      <c r="L18" s="205"/>
      <c r="M18" s="201" t="str">
        <f t="shared" si="1"/>
        <v/>
      </c>
      <c r="N18" s="191" t="str">
        <f>IF(L18="","",VLOOKUP(L18,個人番号,名簿!$D$1,FALSE))</f>
        <v/>
      </c>
      <c r="O18" s="191" t="str">
        <f>IF(L18="","",VLOOKUP(L18,個人番号,名簿!$E$1,FALSE))</f>
        <v/>
      </c>
      <c r="P18" s="187" t="str">
        <f>IF(L18="","",VLOOKUP(L18,個人番号,名簿!$H$1,FALSE))</f>
        <v/>
      </c>
      <c r="Q18" s="191" t="str">
        <f>IF(L18="","",VLOOKUP(L18,個人番号,名簿!$F$1,FALSE))</f>
        <v/>
      </c>
      <c r="R18" s="244"/>
      <c r="S18" s="208" t="str">
        <f>IF(L18="","",VLOOKUP(L18,個人番号,名簿!$I$1,FALSE))</f>
        <v/>
      </c>
      <c r="U18" s="285" t="s">
        <v>2</v>
      </c>
    </row>
    <row r="19" spans="1:31" ht="27.6" customHeight="1" thickBot="1">
      <c r="A19" s="232"/>
      <c r="B19" s="205"/>
      <c r="C19" s="201" t="str">
        <f t="shared" si="0"/>
        <v/>
      </c>
      <c r="D19" s="191" t="str">
        <f>IF(B19="","",VLOOKUP(B19,個人番号,名簿!$D$1,FALSE))</f>
        <v/>
      </c>
      <c r="E19" s="191" t="str">
        <f>IF(B19="","",VLOOKUP(B19,個人番号,名簿!$E$1,FALSE))</f>
        <v/>
      </c>
      <c r="F19" s="187" t="str">
        <f>IF(B19="","",VLOOKUP(B19,個人番号,名簿!$H$1,FALSE))</f>
        <v/>
      </c>
      <c r="G19" s="191" t="str">
        <f>IF(B19="","",VLOOKUP(B19,個人番号,名簿!$F$1,FALSE))</f>
        <v/>
      </c>
      <c r="H19" s="244"/>
      <c r="I19" s="208" t="str">
        <f>IF(B19="","",VLOOKUP(B19,個人番号,名簿!$I$1,FALSE))</f>
        <v/>
      </c>
      <c r="K19" s="232"/>
      <c r="L19" s="205"/>
      <c r="M19" s="201" t="str">
        <f t="shared" si="1"/>
        <v/>
      </c>
      <c r="N19" s="191" t="str">
        <f>IF(L19="","",VLOOKUP(L19,個人番号,名簿!$D$1,FALSE))</f>
        <v/>
      </c>
      <c r="O19" s="191" t="str">
        <f>IF(L19="","",VLOOKUP(L19,個人番号,名簿!$E$1,FALSE))</f>
        <v/>
      </c>
      <c r="P19" s="187" t="str">
        <f>IF(L19="","",VLOOKUP(L19,個人番号,名簿!$H$1,FALSE))</f>
        <v/>
      </c>
      <c r="Q19" s="191" t="str">
        <f>IF(L19="","",VLOOKUP(L19,個人番号,名簿!$F$1,FALSE))</f>
        <v/>
      </c>
      <c r="R19" s="244"/>
      <c r="S19" s="208" t="str">
        <f>IF(L19="","",VLOOKUP(L19,個人番号,名簿!$I$1,FALSE))</f>
        <v/>
      </c>
      <c r="U19" s="210" t="s">
        <v>483</v>
      </c>
      <c r="V19" s="210" t="s">
        <v>1079</v>
      </c>
      <c r="W19" s="235" t="s">
        <v>1545</v>
      </c>
      <c r="X19" s="235" t="s">
        <v>1546</v>
      </c>
      <c r="Y19" s="235" t="s">
        <v>1547</v>
      </c>
      <c r="Z19" s="235" t="s">
        <v>1548</v>
      </c>
      <c r="AA19" s="235" t="s">
        <v>1549</v>
      </c>
      <c r="AB19" s="235" t="s">
        <v>1550</v>
      </c>
      <c r="AC19" s="235" t="s">
        <v>1551</v>
      </c>
      <c r="AD19" s="235" t="s">
        <v>1552</v>
      </c>
      <c r="AE19" s="210" t="s">
        <v>1542</v>
      </c>
    </row>
    <row r="20" spans="1:31" ht="27.6" customHeight="1" thickBot="1">
      <c r="A20" s="232"/>
      <c r="B20" s="205"/>
      <c r="C20" s="201" t="str">
        <f t="shared" si="0"/>
        <v/>
      </c>
      <c r="D20" s="191" t="str">
        <f>IF(B20="","",VLOOKUP(B20,個人番号,名簿!$D$1,FALSE))</f>
        <v/>
      </c>
      <c r="E20" s="191" t="str">
        <f>IF(B20="","",VLOOKUP(B20,個人番号,名簿!$E$1,FALSE))</f>
        <v/>
      </c>
      <c r="F20" s="187" t="str">
        <f>IF(B20="","",VLOOKUP(B20,個人番号,名簿!$H$1,FALSE))</f>
        <v/>
      </c>
      <c r="G20" s="191" t="str">
        <f>IF(B20="","",VLOOKUP(B20,個人番号,名簿!$F$1,FALSE))</f>
        <v/>
      </c>
      <c r="H20" s="244"/>
      <c r="I20" s="208" t="str">
        <f>IF(B20="","",VLOOKUP(B20,個人番号,名簿!$I$1,FALSE))</f>
        <v/>
      </c>
      <c r="K20" s="232"/>
      <c r="L20" s="205"/>
      <c r="M20" s="201" t="str">
        <f t="shared" si="1"/>
        <v/>
      </c>
      <c r="N20" s="191" t="str">
        <f>IF(L20="","",VLOOKUP(L20,個人番号,名簿!$D$1,FALSE))</f>
        <v/>
      </c>
      <c r="O20" s="191" t="str">
        <f>IF(L20="","",VLOOKUP(L20,個人番号,名簿!$E$1,FALSE))</f>
        <v/>
      </c>
      <c r="P20" s="187" t="str">
        <f>IF(L20="","",VLOOKUP(L20,個人番号,名簿!$H$1,FALSE))</f>
        <v/>
      </c>
      <c r="Q20" s="191" t="str">
        <f>IF(L20="","",VLOOKUP(L20,個人番号,名簿!$F$1,FALSE))</f>
        <v/>
      </c>
      <c r="R20" s="244"/>
      <c r="S20" s="208" t="str">
        <f>IF(L20="","",VLOOKUP(L20,個人番号,名簿!$I$1,FALSE))</f>
        <v/>
      </c>
      <c r="U20" s="225">
        <f>$R$1</f>
        <v>0</v>
      </c>
      <c r="V20" s="226" t="str">
        <f>$B$4</f>
        <v/>
      </c>
      <c r="W20" s="236">
        <f>$B$49</f>
        <v>0</v>
      </c>
      <c r="X20" s="236">
        <f>$B$50</f>
        <v>0</v>
      </c>
      <c r="Y20" s="236">
        <f>$B$51</f>
        <v>0</v>
      </c>
      <c r="Z20" s="226">
        <f>$C$49</f>
        <v>0</v>
      </c>
      <c r="AA20" s="226">
        <f>$C$50</f>
        <v>0</v>
      </c>
      <c r="AB20" s="226">
        <f>$C$51</f>
        <v>0</v>
      </c>
      <c r="AC20" s="226">
        <f>$C$52</f>
        <v>0</v>
      </c>
      <c r="AD20" s="226">
        <f>$B$53</f>
        <v>0</v>
      </c>
      <c r="AE20" s="227">
        <f>$C$53</f>
        <v>0</v>
      </c>
    </row>
    <row r="21" spans="1:31" ht="27.6" customHeight="1">
      <c r="A21" s="232"/>
      <c r="B21" s="205"/>
      <c r="C21" s="201" t="str">
        <f t="shared" si="0"/>
        <v/>
      </c>
      <c r="D21" s="191" t="str">
        <f>IF(B21="","",VLOOKUP(B21,個人番号,名簿!$D$1,FALSE))</f>
        <v/>
      </c>
      <c r="E21" s="191" t="str">
        <f>IF(B21="","",VLOOKUP(B21,個人番号,名簿!$E$1,FALSE))</f>
        <v/>
      </c>
      <c r="F21" s="187" t="str">
        <f>IF(B21="","",VLOOKUP(B21,個人番号,名簿!$H$1,FALSE))</f>
        <v/>
      </c>
      <c r="G21" s="191" t="str">
        <f>IF(B21="","",VLOOKUP(B21,個人番号,名簿!$F$1,FALSE))</f>
        <v/>
      </c>
      <c r="H21" s="244"/>
      <c r="I21" s="208" t="str">
        <f>IF(B21="","",VLOOKUP(B21,個人番号,名簿!$I$1,FALSE))</f>
        <v/>
      </c>
      <c r="K21" s="232"/>
      <c r="L21" s="205"/>
      <c r="M21" s="201" t="str">
        <f t="shared" si="1"/>
        <v/>
      </c>
      <c r="N21" s="191" t="str">
        <f>IF(L21="","",VLOOKUP(L21,個人番号,名簿!$D$1,FALSE))</f>
        <v/>
      </c>
      <c r="O21" s="191" t="str">
        <f>IF(L21="","",VLOOKUP(L21,個人番号,名簿!$E$1,FALSE))</f>
        <v/>
      </c>
      <c r="P21" s="187" t="str">
        <f>IF(L21="","",VLOOKUP(L21,個人番号,名簿!$H$1,FALSE))</f>
        <v/>
      </c>
      <c r="Q21" s="191" t="str">
        <f>IF(L21="","",VLOOKUP(L21,個人番号,名簿!$F$1,FALSE))</f>
        <v/>
      </c>
      <c r="R21" s="244"/>
      <c r="S21" s="208" t="str">
        <f>IF(L21="","",VLOOKUP(L21,個人番号,名簿!$I$1,FALSE))</f>
        <v/>
      </c>
    </row>
    <row r="22" spans="1:31" ht="27.6" customHeight="1">
      <c r="A22" s="232"/>
      <c r="B22" s="205"/>
      <c r="C22" s="201" t="str">
        <f t="shared" si="0"/>
        <v/>
      </c>
      <c r="D22" s="191" t="str">
        <f>IF(B22="","",VLOOKUP(B22,個人番号,名簿!$D$1,FALSE))</f>
        <v/>
      </c>
      <c r="E22" s="191" t="str">
        <f>IF(B22="","",VLOOKUP(B22,個人番号,名簿!$E$1,FALSE))</f>
        <v/>
      </c>
      <c r="F22" s="187" t="str">
        <f>IF(B22="","",VLOOKUP(B22,個人番号,名簿!$H$1,FALSE))</f>
        <v/>
      </c>
      <c r="G22" s="191" t="str">
        <f>IF(B22="","",VLOOKUP(B22,個人番号,名簿!$F$1,FALSE))</f>
        <v/>
      </c>
      <c r="H22" s="244"/>
      <c r="I22" s="208" t="str">
        <f>IF(B22="","",VLOOKUP(B22,個人番号,名簿!$I$1,FALSE))</f>
        <v/>
      </c>
      <c r="K22" s="232"/>
      <c r="L22" s="205"/>
      <c r="M22" s="201" t="str">
        <f t="shared" si="1"/>
        <v/>
      </c>
      <c r="N22" s="191" t="str">
        <f>IF(L22="","",VLOOKUP(L22,個人番号,名簿!$D$1,FALSE))</f>
        <v/>
      </c>
      <c r="O22" s="191" t="str">
        <f>IF(L22="","",VLOOKUP(L22,個人番号,名簿!$E$1,FALSE))</f>
        <v/>
      </c>
      <c r="P22" s="187" t="str">
        <f>IF(L22="","",VLOOKUP(L22,個人番号,名簿!$H$1,FALSE))</f>
        <v/>
      </c>
      <c r="Q22" s="191" t="str">
        <f>IF(L22="","",VLOOKUP(L22,個人番号,名簿!$F$1,FALSE))</f>
        <v/>
      </c>
      <c r="R22" s="244"/>
      <c r="S22" s="208" t="str">
        <f>IF(L22="","",VLOOKUP(L22,個人番号,名簿!$I$1,FALSE))</f>
        <v/>
      </c>
    </row>
    <row r="23" spans="1:31" ht="27.6" customHeight="1">
      <c r="A23" s="232"/>
      <c r="B23" s="205"/>
      <c r="C23" s="201" t="str">
        <f t="shared" si="0"/>
        <v/>
      </c>
      <c r="D23" s="191" t="str">
        <f>IF(B23="","",VLOOKUP(B23,個人番号,名簿!$D$1,FALSE))</f>
        <v/>
      </c>
      <c r="E23" s="191" t="str">
        <f>IF(B23="","",VLOOKUP(B23,個人番号,名簿!$E$1,FALSE))</f>
        <v/>
      </c>
      <c r="F23" s="187" t="str">
        <f>IF(B23="","",VLOOKUP(B23,個人番号,名簿!$H$1,FALSE))</f>
        <v/>
      </c>
      <c r="G23" s="191" t="str">
        <f>IF(B23="","",VLOOKUP(B23,個人番号,名簿!$F$1,FALSE))</f>
        <v/>
      </c>
      <c r="H23" s="244"/>
      <c r="I23" s="208" t="str">
        <f>IF(B23="","",VLOOKUP(B23,個人番号,名簿!$I$1,FALSE))</f>
        <v/>
      </c>
      <c r="K23" s="232"/>
      <c r="L23" s="205"/>
      <c r="M23" s="201" t="str">
        <f t="shared" si="1"/>
        <v/>
      </c>
      <c r="N23" s="191" t="str">
        <f>IF(L23="","",VLOOKUP(L23,個人番号,名簿!$D$1,FALSE))</f>
        <v/>
      </c>
      <c r="O23" s="191" t="str">
        <f>IF(L23="","",VLOOKUP(L23,個人番号,名簿!$E$1,FALSE))</f>
        <v/>
      </c>
      <c r="P23" s="187" t="str">
        <f>IF(L23="","",VLOOKUP(L23,個人番号,名簿!$H$1,FALSE))</f>
        <v/>
      </c>
      <c r="Q23" s="191" t="str">
        <f>IF(L23="","",VLOOKUP(L23,個人番号,名簿!$F$1,FALSE))</f>
        <v/>
      </c>
      <c r="R23" s="244"/>
      <c r="S23" s="208" t="str">
        <f>IF(L23="","",VLOOKUP(L23,個人番号,名簿!$I$1,FALSE))</f>
        <v/>
      </c>
      <c r="U23" s="185" t="s">
        <v>2184</v>
      </c>
    </row>
    <row r="24" spans="1:31" ht="27.6" customHeight="1">
      <c r="A24" s="232"/>
      <c r="B24" s="205"/>
      <c r="C24" s="201" t="str">
        <f t="shared" si="0"/>
        <v/>
      </c>
      <c r="D24" s="191" t="str">
        <f>IF(B24="","",VLOOKUP(B24,個人番号,名簿!$D$1,FALSE))</f>
        <v/>
      </c>
      <c r="E24" s="191" t="str">
        <f>IF(B24="","",VLOOKUP(B24,個人番号,名簿!$E$1,FALSE))</f>
        <v/>
      </c>
      <c r="F24" s="187" t="str">
        <f>IF(B24="","",VLOOKUP(B24,個人番号,名簿!$H$1,FALSE))</f>
        <v/>
      </c>
      <c r="G24" s="191" t="str">
        <f>IF(B24="","",VLOOKUP(B24,個人番号,名簿!$F$1,FALSE))</f>
        <v/>
      </c>
      <c r="H24" s="244"/>
      <c r="I24" s="208" t="str">
        <f>IF(B24="","",VLOOKUP(B24,個人番号,名簿!$I$1,FALSE))</f>
        <v/>
      </c>
      <c r="K24" s="232"/>
      <c r="L24" s="205"/>
      <c r="M24" s="201" t="str">
        <f t="shared" si="1"/>
        <v/>
      </c>
      <c r="N24" s="191" t="str">
        <f>IF(L24="","",VLOOKUP(L24,個人番号,名簿!$D$1,FALSE))</f>
        <v/>
      </c>
      <c r="O24" s="191" t="str">
        <f>IF(L24="","",VLOOKUP(L24,個人番号,名簿!$E$1,FALSE))</f>
        <v/>
      </c>
      <c r="P24" s="187" t="str">
        <f>IF(L24="","",VLOOKUP(L24,個人番号,名簿!$H$1,FALSE))</f>
        <v/>
      </c>
      <c r="Q24" s="191" t="str">
        <f>IF(L24="","",VLOOKUP(L24,個人番号,名簿!$F$1,FALSE))</f>
        <v/>
      </c>
      <c r="R24" s="244"/>
      <c r="S24" s="208" t="str">
        <f>IF(L24="","",VLOOKUP(L24,個人番号,名簿!$I$1,FALSE))</f>
        <v/>
      </c>
      <c r="U24" s="185" t="s">
        <v>2185</v>
      </c>
    </row>
    <row r="25" spans="1:31" ht="27.6" customHeight="1">
      <c r="A25" s="232"/>
      <c r="B25" s="205"/>
      <c r="C25" s="201" t="str">
        <f t="shared" si="0"/>
        <v/>
      </c>
      <c r="D25" s="191" t="str">
        <f>IF(B25="","",VLOOKUP(B25,個人番号,名簿!$D$1,FALSE))</f>
        <v/>
      </c>
      <c r="E25" s="191" t="str">
        <f>IF(B25="","",VLOOKUP(B25,個人番号,名簿!$E$1,FALSE))</f>
        <v/>
      </c>
      <c r="F25" s="187" t="str">
        <f>IF(B25="","",VLOOKUP(B25,個人番号,名簿!$H$1,FALSE))</f>
        <v/>
      </c>
      <c r="G25" s="191" t="str">
        <f>IF(B25="","",VLOOKUP(B25,個人番号,名簿!$F$1,FALSE))</f>
        <v/>
      </c>
      <c r="H25" s="244"/>
      <c r="I25" s="208" t="str">
        <f>IF(B25="","",VLOOKUP(B25,個人番号,名簿!$I$1,FALSE))</f>
        <v/>
      </c>
      <c r="K25" s="232"/>
      <c r="L25" s="205"/>
      <c r="M25" s="201" t="str">
        <f t="shared" si="1"/>
        <v/>
      </c>
      <c r="N25" s="191" t="str">
        <f>IF(L25="","",VLOOKUP(L25,個人番号,名簿!$D$1,FALSE))</f>
        <v/>
      </c>
      <c r="O25" s="191" t="str">
        <f>IF(L25="","",VLOOKUP(L25,個人番号,名簿!$E$1,FALSE))</f>
        <v/>
      </c>
      <c r="P25" s="187" t="str">
        <f>IF(L25="","",VLOOKUP(L25,個人番号,名簿!$H$1,FALSE))</f>
        <v/>
      </c>
      <c r="Q25" s="191" t="str">
        <f>IF(L25="","",VLOOKUP(L25,個人番号,名簿!$F$1,FALSE))</f>
        <v/>
      </c>
      <c r="R25" s="244"/>
      <c r="S25" s="208" t="str">
        <f>IF(L25="","",VLOOKUP(L25,個人番号,名簿!$I$1,FALSE))</f>
        <v/>
      </c>
      <c r="U25" s="185" t="s">
        <v>2186</v>
      </c>
    </row>
    <row r="26" spans="1:31" ht="27.6" customHeight="1">
      <c r="A26" s="232"/>
      <c r="B26" s="205"/>
      <c r="C26" s="201" t="str">
        <f t="shared" si="0"/>
        <v/>
      </c>
      <c r="D26" s="191" t="str">
        <f>IF(B26="","",VLOOKUP(B26,個人番号,名簿!$D$1,FALSE))</f>
        <v/>
      </c>
      <c r="E26" s="191" t="str">
        <f>IF(B26="","",VLOOKUP(B26,個人番号,名簿!$E$1,FALSE))</f>
        <v/>
      </c>
      <c r="F26" s="187" t="str">
        <f>IF(B26="","",VLOOKUP(B26,個人番号,名簿!$H$1,FALSE))</f>
        <v/>
      </c>
      <c r="G26" s="191" t="str">
        <f>IF(B26="","",VLOOKUP(B26,個人番号,名簿!$F$1,FALSE))</f>
        <v/>
      </c>
      <c r="H26" s="244"/>
      <c r="I26" s="208" t="str">
        <f>IF(B26="","",VLOOKUP(B26,個人番号,名簿!$I$1,FALSE))</f>
        <v/>
      </c>
      <c r="K26" s="232"/>
      <c r="L26" s="205"/>
      <c r="M26" s="201" t="str">
        <f t="shared" si="1"/>
        <v/>
      </c>
      <c r="N26" s="191" t="str">
        <f>IF(L26="","",VLOOKUP(L26,個人番号,名簿!$D$1,FALSE))</f>
        <v/>
      </c>
      <c r="O26" s="191" t="str">
        <f>IF(L26="","",VLOOKUP(L26,個人番号,名簿!$E$1,FALSE))</f>
        <v/>
      </c>
      <c r="P26" s="187" t="str">
        <f>IF(L26="","",VLOOKUP(L26,個人番号,名簿!$H$1,FALSE))</f>
        <v/>
      </c>
      <c r="Q26" s="191" t="str">
        <f>IF(L26="","",VLOOKUP(L26,個人番号,名簿!$F$1,FALSE))</f>
        <v/>
      </c>
      <c r="R26" s="244"/>
      <c r="S26" s="208" t="str">
        <f>IF(L26="","",VLOOKUP(L26,個人番号,名簿!$I$1,FALSE))</f>
        <v/>
      </c>
      <c r="U26" s="185" t="s">
        <v>2188</v>
      </c>
    </row>
    <row r="27" spans="1:31" ht="27.6" customHeight="1">
      <c r="A27" s="232"/>
      <c r="B27" s="205"/>
      <c r="C27" s="201" t="str">
        <f t="shared" si="0"/>
        <v/>
      </c>
      <c r="D27" s="191" t="str">
        <f>IF(B27="","",VLOOKUP(B27,個人番号,名簿!$D$1,FALSE))</f>
        <v/>
      </c>
      <c r="E27" s="191" t="str">
        <f>IF(B27="","",VLOOKUP(B27,個人番号,名簿!$E$1,FALSE))</f>
        <v/>
      </c>
      <c r="F27" s="187" t="str">
        <f>IF(B27="","",VLOOKUP(B27,個人番号,名簿!$H$1,FALSE))</f>
        <v/>
      </c>
      <c r="G27" s="191" t="str">
        <f>IF(B27="","",VLOOKUP(B27,個人番号,名簿!$F$1,FALSE))</f>
        <v/>
      </c>
      <c r="H27" s="244"/>
      <c r="I27" s="208" t="str">
        <f>IF(B27="","",VLOOKUP(B27,個人番号,名簿!$I$1,FALSE))</f>
        <v/>
      </c>
      <c r="K27" s="232"/>
      <c r="L27" s="205"/>
      <c r="M27" s="201" t="str">
        <f t="shared" si="1"/>
        <v/>
      </c>
      <c r="N27" s="191" t="str">
        <f>IF(L27="","",VLOOKUP(L27,個人番号,名簿!$D$1,FALSE))</f>
        <v/>
      </c>
      <c r="O27" s="191" t="str">
        <f>IF(L27="","",VLOOKUP(L27,個人番号,名簿!$E$1,FALSE))</f>
        <v/>
      </c>
      <c r="P27" s="187" t="str">
        <f>IF(L27="","",VLOOKUP(L27,個人番号,名簿!$H$1,FALSE))</f>
        <v/>
      </c>
      <c r="Q27" s="191" t="str">
        <f>IF(L27="","",VLOOKUP(L27,個人番号,名簿!$F$1,FALSE))</f>
        <v/>
      </c>
      <c r="R27" s="244"/>
      <c r="S27" s="208" t="str">
        <f>IF(L27="","",VLOOKUP(L27,個人番号,名簿!$I$1,FALSE))</f>
        <v/>
      </c>
      <c r="U27" s="185" t="s">
        <v>2187</v>
      </c>
    </row>
    <row r="28" spans="1:31" ht="27.6" customHeight="1">
      <c r="A28" s="232"/>
      <c r="B28" s="205"/>
      <c r="C28" s="201" t="str">
        <f t="shared" si="0"/>
        <v/>
      </c>
      <c r="D28" s="191" t="str">
        <f>IF(B28="","",VLOOKUP(B28,個人番号,名簿!$D$1,FALSE))</f>
        <v/>
      </c>
      <c r="E28" s="191" t="str">
        <f>IF(B28="","",VLOOKUP(B28,個人番号,名簿!$E$1,FALSE))</f>
        <v/>
      </c>
      <c r="F28" s="187" t="str">
        <f>IF(B28="","",VLOOKUP(B28,個人番号,名簿!$H$1,FALSE))</f>
        <v/>
      </c>
      <c r="G28" s="191" t="str">
        <f>IF(B28="","",VLOOKUP(B28,個人番号,名簿!$F$1,FALSE))</f>
        <v/>
      </c>
      <c r="H28" s="244"/>
      <c r="I28" s="208" t="str">
        <f>IF(B28="","",VLOOKUP(B28,個人番号,名簿!$I$1,FALSE))</f>
        <v/>
      </c>
      <c r="K28" s="232"/>
      <c r="L28" s="205"/>
      <c r="M28" s="201" t="str">
        <f t="shared" si="1"/>
        <v/>
      </c>
      <c r="N28" s="191" t="str">
        <f>IF(L28="","",VLOOKUP(L28,個人番号,名簿!$D$1,FALSE))</f>
        <v/>
      </c>
      <c r="O28" s="191" t="str">
        <f>IF(L28="","",VLOOKUP(L28,個人番号,名簿!$E$1,FALSE))</f>
        <v/>
      </c>
      <c r="P28" s="187" t="str">
        <f>IF(L28="","",VLOOKUP(L28,個人番号,名簿!$H$1,FALSE))</f>
        <v/>
      </c>
      <c r="Q28" s="191" t="str">
        <f>IF(L28="","",VLOOKUP(L28,個人番号,名簿!$F$1,FALSE))</f>
        <v/>
      </c>
      <c r="R28" s="244"/>
      <c r="S28" s="208" t="str">
        <f>IF(L28="","",VLOOKUP(L28,個人番号,名簿!$I$1,FALSE))</f>
        <v/>
      </c>
    </row>
    <row r="29" spans="1:31" ht="27.6" customHeight="1">
      <c r="A29" s="232"/>
      <c r="B29" s="205"/>
      <c r="C29" s="201" t="str">
        <f t="shared" si="0"/>
        <v/>
      </c>
      <c r="D29" s="191" t="str">
        <f>IF(B29="","",VLOOKUP(B29,個人番号,名簿!$D$1,FALSE))</f>
        <v/>
      </c>
      <c r="E29" s="191" t="str">
        <f>IF(B29="","",VLOOKUP(B29,個人番号,名簿!$E$1,FALSE))</f>
        <v/>
      </c>
      <c r="F29" s="187" t="str">
        <f>IF(B29="","",VLOOKUP(B29,個人番号,名簿!$H$1,FALSE))</f>
        <v/>
      </c>
      <c r="G29" s="191" t="str">
        <f>IF(B29="","",VLOOKUP(B29,個人番号,名簿!$F$1,FALSE))</f>
        <v/>
      </c>
      <c r="H29" s="244"/>
      <c r="I29" s="208" t="str">
        <f>IF(B29="","",VLOOKUP(B29,個人番号,名簿!$I$1,FALSE))</f>
        <v/>
      </c>
      <c r="K29" s="232"/>
      <c r="L29" s="205"/>
      <c r="M29" s="201" t="str">
        <f t="shared" si="1"/>
        <v/>
      </c>
      <c r="N29" s="191" t="str">
        <f>IF(L29="","",VLOOKUP(L29,個人番号,名簿!$D$1,FALSE))</f>
        <v/>
      </c>
      <c r="O29" s="191" t="str">
        <f>IF(L29="","",VLOOKUP(L29,個人番号,名簿!$E$1,FALSE))</f>
        <v/>
      </c>
      <c r="P29" s="187" t="str">
        <f>IF(L29="","",VLOOKUP(L29,個人番号,名簿!$H$1,FALSE))</f>
        <v/>
      </c>
      <c r="Q29" s="191" t="str">
        <f>IF(L29="","",VLOOKUP(L29,個人番号,名簿!$F$1,FALSE))</f>
        <v/>
      </c>
      <c r="R29" s="244"/>
      <c r="S29" s="208" t="str">
        <f>IF(L29="","",VLOOKUP(L29,個人番号,名簿!$I$1,FALSE))</f>
        <v/>
      </c>
    </row>
    <row r="30" spans="1:31" ht="27.6" customHeight="1">
      <c r="A30" s="232"/>
      <c r="B30" s="205"/>
      <c r="C30" s="201" t="str">
        <f t="shared" si="0"/>
        <v/>
      </c>
      <c r="D30" s="191" t="str">
        <f>IF(B30="","",VLOOKUP(B30,個人番号,名簿!$D$1,FALSE))</f>
        <v/>
      </c>
      <c r="E30" s="191" t="str">
        <f>IF(B30="","",VLOOKUP(B30,個人番号,名簿!$E$1,FALSE))</f>
        <v/>
      </c>
      <c r="F30" s="187" t="str">
        <f>IF(B30="","",VLOOKUP(B30,個人番号,名簿!$H$1,FALSE))</f>
        <v/>
      </c>
      <c r="G30" s="191" t="str">
        <f>IF(B30="","",VLOOKUP(B30,個人番号,名簿!$F$1,FALSE))</f>
        <v/>
      </c>
      <c r="H30" s="244"/>
      <c r="I30" s="208" t="str">
        <f>IF(B30="","",VLOOKUP(B30,個人番号,名簿!$I$1,FALSE))</f>
        <v/>
      </c>
      <c r="K30" s="232"/>
      <c r="L30" s="205"/>
      <c r="M30" s="201" t="str">
        <f t="shared" si="1"/>
        <v/>
      </c>
      <c r="N30" s="191" t="str">
        <f>IF(L30="","",VLOOKUP(L30,個人番号,名簿!$D$1,FALSE))</f>
        <v/>
      </c>
      <c r="O30" s="191" t="str">
        <f>IF(L30="","",VLOOKUP(L30,個人番号,名簿!$E$1,FALSE))</f>
        <v/>
      </c>
      <c r="P30" s="187" t="str">
        <f>IF(L30="","",VLOOKUP(L30,個人番号,名簿!$H$1,FALSE))</f>
        <v/>
      </c>
      <c r="Q30" s="191" t="str">
        <f>IF(L30="","",VLOOKUP(L30,個人番号,名簿!$F$1,FALSE))</f>
        <v/>
      </c>
      <c r="R30" s="244"/>
      <c r="S30" s="208" t="str">
        <f>IF(L30="","",VLOOKUP(L30,個人番号,名簿!$I$1,FALSE))</f>
        <v/>
      </c>
    </row>
    <row r="31" spans="1:31" ht="27.6" customHeight="1">
      <c r="A31" s="232"/>
      <c r="B31" s="205"/>
      <c r="C31" s="201" t="str">
        <f t="shared" si="0"/>
        <v/>
      </c>
      <c r="D31" s="191" t="str">
        <f>IF(B31="","",VLOOKUP(B31,個人番号,名簿!$D$1,FALSE))</f>
        <v/>
      </c>
      <c r="E31" s="191" t="str">
        <f>IF(B31="","",VLOOKUP(B31,個人番号,名簿!$E$1,FALSE))</f>
        <v/>
      </c>
      <c r="F31" s="187" t="str">
        <f>IF(B31="","",VLOOKUP(B31,個人番号,名簿!$H$1,FALSE))</f>
        <v/>
      </c>
      <c r="G31" s="191" t="str">
        <f>IF(B31="","",VLOOKUP(B31,個人番号,名簿!$F$1,FALSE))</f>
        <v/>
      </c>
      <c r="H31" s="244"/>
      <c r="I31" s="208" t="str">
        <f>IF(B31="","",VLOOKUP(B31,個人番号,名簿!$I$1,FALSE))</f>
        <v/>
      </c>
      <c r="K31" s="232"/>
      <c r="L31" s="205"/>
      <c r="M31" s="201" t="str">
        <f t="shared" si="1"/>
        <v/>
      </c>
      <c r="N31" s="191" t="str">
        <f>IF(L31="","",VLOOKUP(L31,個人番号,名簿!$D$1,FALSE))</f>
        <v/>
      </c>
      <c r="O31" s="191" t="str">
        <f>IF(L31="","",VLOOKUP(L31,個人番号,名簿!$E$1,FALSE))</f>
        <v/>
      </c>
      <c r="P31" s="187" t="str">
        <f>IF(L31="","",VLOOKUP(L31,個人番号,名簿!$H$1,FALSE))</f>
        <v/>
      </c>
      <c r="Q31" s="191" t="str">
        <f>IF(L31="","",VLOOKUP(L31,個人番号,名簿!$F$1,FALSE))</f>
        <v/>
      </c>
      <c r="R31" s="244"/>
      <c r="S31" s="208" t="str">
        <f>IF(L31="","",VLOOKUP(L31,個人番号,名簿!$I$1,FALSE))</f>
        <v/>
      </c>
    </row>
    <row r="32" spans="1:31" ht="27.6" customHeight="1">
      <c r="A32" s="232"/>
      <c r="B32" s="205"/>
      <c r="C32" s="201" t="str">
        <f t="shared" si="0"/>
        <v/>
      </c>
      <c r="D32" s="191" t="str">
        <f>IF(B32="","",VLOOKUP(B32,個人番号,名簿!$D$1,FALSE))</f>
        <v/>
      </c>
      <c r="E32" s="191" t="str">
        <f>IF(B32="","",VLOOKUP(B32,個人番号,名簿!$E$1,FALSE))</f>
        <v/>
      </c>
      <c r="F32" s="187" t="str">
        <f>IF(B32="","",VLOOKUP(B32,個人番号,名簿!$H$1,FALSE))</f>
        <v/>
      </c>
      <c r="G32" s="191" t="str">
        <f>IF(B32="","",VLOOKUP(B32,個人番号,名簿!$F$1,FALSE))</f>
        <v/>
      </c>
      <c r="H32" s="244"/>
      <c r="I32" s="208" t="str">
        <f>IF(B32="","",VLOOKUP(B32,個人番号,名簿!$I$1,FALSE))</f>
        <v/>
      </c>
      <c r="K32" s="232"/>
      <c r="L32" s="205"/>
      <c r="M32" s="201" t="str">
        <f t="shared" si="1"/>
        <v/>
      </c>
      <c r="N32" s="191" t="str">
        <f>IF(L32="","",VLOOKUP(L32,個人番号,名簿!$D$1,FALSE))</f>
        <v/>
      </c>
      <c r="O32" s="191" t="str">
        <f>IF(L32="","",VLOOKUP(L32,個人番号,名簿!$E$1,FALSE))</f>
        <v/>
      </c>
      <c r="P32" s="187" t="str">
        <f>IF(L32="","",VLOOKUP(L32,個人番号,名簿!$H$1,FALSE))</f>
        <v/>
      </c>
      <c r="Q32" s="191" t="str">
        <f>IF(L32="","",VLOOKUP(L32,個人番号,名簿!$F$1,FALSE))</f>
        <v/>
      </c>
      <c r="R32" s="244"/>
      <c r="S32" s="208" t="str">
        <f>IF(L32="","",VLOOKUP(L32,個人番号,名簿!$I$1,FALSE))</f>
        <v/>
      </c>
    </row>
    <row r="33" spans="1:19" ht="27.6" customHeight="1">
      <c r="A33" s="232"/>
      <c r="B33" s="205"/>
      <c r="C33" s="201" t="str">
        <f t="shared" si="0"/>
        <v/>
      </c>
      <c r="D33" s="191" t="str">
        <f>IF(B33="","",VLOOKUP(B33,個人番号,名簿!$D$1,FALSE))</f>
        <v/>
      </c>
      <c r="E33" s="191" t="str">
        <f>IF(B33="","",VLOOKUP(B33,個人番号,名簿!$E$1,FALSE))</f>
        <v/>
      </c>
      <c r="F33" s="187" t="str">
        <f>IF(B33="","",VLOOKUP(B33,個人番号,名簿!$H$1,FALSE))</f>
        <v/>
      </c>
      <c r="G33" s="191" t="str">
        <f>IF(B33="","",VLOOKUP(B33,個人番号,名簿!$F$1,FALSE))</f>
        <v/>
      </c>
      <c r="H33" s="244"/>
      <c r="I33" s="208" t="str">
        <f>IF(B33="","",VLOOKUP(B33,個人番号,名簿!$I$1,FALSE))</f>
        <v/>
      </c>
      <c r="K33" s="232"/>
      <c r="L33" s="205"/>
      <c r="M33" s="201" t="str">
        <f t="shared" si="1"/>
        <v/>
      </c>
      <c r="N33" s="191" t="str">
        <f>IF(L33="","",VLOOKUP(L33,個人番号,名簿!$D$1,FALSE))</f>
        <v/>
      </c>
      <c r="O33" s="191" t="str">
        <f>IF(L33="","",VLOOKUP(L33,個人番号,名簿!$E$1,FALSE))</f>
        <v/>
      </c>
      <c r="P33" s="187" t="str">
        <f>IF(L33="","",VLOOKUP(L33,個人番号,名簿!$H$1,FALSE))</f>
        <v/>
      </c>
      <c r="Q33" s="191" t="str">
        <f>IF(L33="","",VLOOKUP(L33,個人番号,名簿!$F$1,FALSE))</f>
        <v/>
      </c>
      <c r="R33" s="244"/>
      <c r="S33" s="208" t="str">
        <f>IF(L33="","",VLOOKUP(L33,個人番号,名簿!$I$1,FALSE))</f>
        <v/>
      </c>
    </row>
    <row r="34" spans="1:19" ht="27.6" customHeight="1">
      <c r="A34" s="232"/>
      <c r="B34" s="205"/>
      <c r="C34" s="201" t="str">
        <f t="shared" si="0"/>
        <v/>
      </c>
      <c r="D34" s="191" t="str">
        <f>IF(B34="","",VLOOKUP(B34,個人番号,名簿!$D$1,FALSE))</f>
        <v/>
      </c>
      <c r="E34" s="191" t="str">
        <f>IF(B34="","",VLOOKUP(B34,個人番号,名簿!$E$1,FALSE))</f>
        <v/>
      </c>
      <c r="F34" s="187" t="str">
        <f>IF(B34="","",VLOOKUP(B34,個人番号,名簿!$H$1,FALSE))</f>
        <v/>
      </c>
      <c r="G34" s="191" t="str">
        <f>IF(B34="","",VLOOKUP(B34,個人番号,名簿!$F$1,FALSE))</f>
        <v/>
      </c>
      <c r="H34" s="244"/>
      <c r="I34" s="208" t="str">
        <f>IF(B34="","",VLOOKUP(B34,個人番号,名簿!$I$1,FALSE))</f>
        <v/>
      </c>
      <c r="K34" s="232"/>
      <c r="L34" s="205"/>
      <c r="M34" s="201" t="str">
        <f t="shared" si="1"/>
        <v/>
      </c>
      <c r="N34" s="191" t="str">
        <f>IF(L34="","",VLOOKUP(L34,個人番号,名簿!$D$1,FALSE))</f>
        <v/>
      </c>
      <c r="O34" s="191" t="str">
        <f>IF(L34="","",VLOOKUP(L34,個人番号,名簿!$E$1,FALSE))</f>
        <v/>
      </c>
      <c r="P34" s="187" t="str">
        <f>IF(L34="","",VLOOKUP(L34,個人番号,名簿!$H$1,FALSE))</f>
        <v/>
      </c>
      <c r="Q34" s="191" t="str">
        <f>IF(L34="","",VLOOKUP(L34,個人番号,名簿!$F$1,FALSE))</f>
        <v/>
      </c>
      <c r="R34" s="244"/>
      <c r="S34" s="208" t="str">
        <f>IF(L34="","",VLOOKUP(L34,個人番号,名簿!$I$1,FALSE))</f>
        <v/>
      </c>
    </row>
    <row r="35" spans="1:19" ht="27.6" customHeight="1">
      <c r="A35" s="232"/>
      <c r="B35" s="205"/>
      <c r="C35" s="201" t="str">
        <f t="shared" si="0"/>
        <v/>
      </c>
      <c r="D35" s="191" t="str">
        <f>IF(B35="","",VLOOKUP(B35,個人番号,名簿!$D$1,FALSE))</f>
        <v/>
      </c>
      <c r="E35" s="191" t="str">
        <f>IF(B35="","",VLOOKUP(B35,個人番号,名簿!$E$1,FALSE))</f>
        <v/>
      </c>
      <c r="F35" s="187" t="str">
        <f>IF(B35="","",VLOOKUP(B35,個人番号,名簿!$H$1,FALSE))</f>
        <v/>
      </c>
      <c r="G35" s="191" t="str">
        <f>IF(B35="","",VLOOKUP(B35,個人番号,名簿!$F$1,FALSE))</f>
        <v/>
      </c>
      <c r="H35" s="244"/>
      <c r="I35" s="208" t="str">
        <f>IF(B35="","",VLOOKUP(B35,個人番号,名簿!$I$1,FALSE))</f>
        <v/>
      </c>
      <c r="K35" s="232"/>
      <c r="L35" s="205"/>
      <c r="M35" s="201" t="str">
        <f t="shared" si="1"/>
        <v/>
      </c>
      <c r="N35" s="191" t="str">
        <f>IF(L35="","",VLOOKUP(L35,個人番号,名簿!$D$1,FALSE))</f>
        <v/>
      </c>
      <c r="O35" s="191" t="str">
        <f>IF(L35="","",VLOOKUP(L35,個人番号,名簿!$E$1,FALSE))</f>
        <v/>
      </c>
      <c r="P35" s="187" t="str">
        <f>IF(L35="","",VLOOKUP(L35,個人番号,名簿!$H$1,FALSE))</f>
        <v/>
      </c>
      <c r="Q35" s="191" t="str">
        <f>IF(L35="","",VLOOKUP(L35,個人番号,名簿!$F$1,FALSE))</f>
        <v/>
      </c>
      <c r="R35" s="244"/>
      <c r="S35" s="208" t="str">
        <f>IF(L35="","",VLOOKUP(L35,個人番号,名簿!$I$1,FALSE))</f>
        <v/>
      </c>
    </row>
    <row r="36" spans="1:19" ht="27.6" customHeight="1">
      <c r="A36" s="232"/>
      <c r="B36" s="205"/>
      <c r="C36" s="201" t="str">
        <f t="shared" si="0"/>
        <v/>
      </c>
      <c r="D36" s="191" t="str">
        <f>IF(B36="","",VLOOKUP(B36,個人番号,名簿!$D$1,FALSE))</f>
        <v/>
      </c>
      <c r="E36" s="191" t="str">
        <f>IF(B36="","",VLOOKUP(B36,個人番号,名簿!$E$1,FALSE))</f>
        <v/>
      </c>
      <c r="F36" s="187" t="str">
        <f>IF(B36="","",VLOOKUP(B36,個人番号,名簿!$H$1,FALSE))</f>
        <v/>
      </c>
      <c r="G36" s="191" t="str">
        <f>IF(B36="","",VLOOKUP(B36,個人番号,名簿!$F$1,FALSE))</f>
        <v/>
      </c>
      <c r="H36" s="244"/>
      <c r="I36" s="208" t="str">
        <f>IF(B36="","",VLOOKUP(B36,個人番号,名簿!$I$1,FALSE))</f>
        <v/>
      </c>
      <c r="K36" s="232"/>
      <c r="L36" s="205"/>
      <c r="M36" s="201" t="str">
        <f t="shared" si="1"/>
        <v/>
      </c>
      <c r="N36" s="191" t="str">
        <f>IF(L36="","",VLOOKUP(L36,個人番号,名簿!$D$1,FALSE))</f>
        <v/>
      </c>
      <c r="O36" s="191" t="str">
        <f>IF(L36="","",VLOOKUP(L36,個人番号,名簿!$E$1,FALSE))</f>
        <v/>
      </c>
      <c r="P36" s="187" t="str">
        <f>IF(L36="","",VLOOKUP(L36,個人番号,名簿!$H$1,FALSE))</f>
        <v/>
      </c>
      <c r="Q36" s="191" t="str">
        <f>IF(L36="","",VLOOKUP(L36,個人番号,名簿!$F$1,FALSE))</f>
        <v/>
      </c>
      <c r="R36" s="244"/>
      <c r="S36" s="208" t="str">
        <f>IF(L36="","",VLOOKUP(L36,個人番号,名簿!$I$1,FALSE))</f>
        <v/>
      </c>
    </row>
    <row r="37" spans="1:19" ht="27.6" customHeight="1">
      <c r="A37" s="232"/>
      <c r="B37" s="205"/>
      <c r="C37" s="201" t="str">
        <f t="shared" si="0"/>
        <v/>
      </c>
      <c r="D37" s="191" t="str">
        <f>IF(B37="","",VLOOKUP(B37,個人番号,名簿!$D$1,FALSE))</f>
        <v/>
      </c>
      <c r="E37" s="191" t="str">
        <f>IF(B37="","",VLOOKUP(B37,個人番号,名簿!$E$1,FALSE))</f>
        <v/>
      </c>
      <c r="F37" s="187" t="str">
        <f>IF(B37="","",VLOOKUP(B37,個人番号,名簿!$H$1,FALSE))</f>
        <v/>
      </c>
      <c r="G37" s="191" t="str">
        <f>IF(B37="","",VLOOKUP(B37,個人番号,名簿!$F$1,FALSE))</f>
        <v/>
      </c>
      <c r="H37" s="244"/>
      <c r="I37" s="208" t="str">
        <f>IF(B37="","",VLOOKUP(B37,個人番号,名簿!$I$1,FALSE))</f>
        <v/>
      </c>
      <c r="K37" s="232"/>
      <c r="L37" s="205"/>
      <c r="M37" s="201" t="str">
        <f t="shared" si="1"/>
        <v/>
      </c>
      <c r="N37" s="191" t="str">
        <f>IF(L37="","",VLOOKUP(L37,個人番号,名簿!$D$1,FALSE))</f>
        <v/>
      </c>
      <c r="O37" s="191" t="str">
        <f>IF(L37="","",VLOOKUP(L37,個人番号,名簿!$E$1,FALSE))</f>
        <v/>
      </c>
      <c r="P37" s="187" t="str">
        <f>IF(L37="","",VLOOKUP(L37,個人番号,名簿!$H$1,FALSE))</f>
        <v/>
      </c>
      <c r="Q37" s="191" t="str">
        <f>IF(L37="","",VLOOKUP(L37,個人番号,名簿!$F$1,FALSE))</f>
        <v/>
      </c>
      <c r="R37" s="244"/>
      <c r="S37" s="208" t="str">
        <f>IF(L37="","",VLOOKUP(L37,個人番号,名簿!$I$1,FALSE))</f>
        <v/>
      </c>
    </row>
    <row r="38" spans="1:19" ht="27.6" customHeight="1">
      <c r="A38" s="232"/>
      <c r="B38" s="205"/>
      <c r="C38" s="201" t="str">
        <f t="shared" si="0"/>
        <v/>
      </c>
      <c r="D38" s="191" t="str">
        <f>IF(B38="","",VLOOKUP(B38,個人番号,名簿!$D$1,FALSE))</f>
        <v/>
      </c>
      <c r="E38" s="191" t="str">
        <f>IF(B38="","",VLOOKUP(B38,個人番号,名簿!$E$1,FALSE))</f>
        <v/>
      </c>
      <c r="F38" s="187" t="str">
        <f>IF(B38="","",VLOOKUP(B38,個人番号,名簿!$H$1,FALSE))</f>
        <v/>
      </c>
      <c r="G38" s="191" t="str">
        <f>IF(B38="","",VLOOKUP(B38,個人番号,名簿!$F$1,FALSE))</f>
        <v/>
      </c>
      <c r="H38" s="244"/>
      <c r="I38" s="208" t="str">
        <f>IF(B38="","",VLOOKUP(B38,個人番号,名簿!$I$1,FALSE))</f>
        <v/>
      </c>
      <c r="K38" s="232"/>
      <c r="L38" s="205"/>
      <c r="M38" s="201" t="str">
        <f t="shared" si="1"/>
        <v/>
      </c>
      <c r="N38" s="191" t="str">
        <f>IF(L38="","",VLOOKUP(L38,個人番号,名簿!$D$1,FALSE))</f>
        <v/>
      </c>
      <c r="O38" s="191" t="str">
        <f>IF(L38="","",VLOOKUP(L38,個人番号,名簿!$E$1,FALSE))</f>
        <v/>
      </c>
      <c r="P38" s="187" t="str">
        <f>IF(L38="","",VLOOKUP(L38,個人番号,名簿!$H$1,FALSE))</f>
        <v/>
      </c>
      <c r="Q38" s="191" t="str">
        <f>IF(L38="","",VLOOKUP(L38,個人番号,名簿!$F$1,FALSE))</f>
        <v/>
      </c>
      <c r="R38" s="244"/>
      <c r="S38" s="208" t="str">
        <f>IF(L38="","",VLOOKUP(L38,個人番号,名簿!$I$1,FALSE))</f>
        <v/>
      </c>
    </row>
    <row r="39" spans="1:19" ht="27.6" customHeight="1">
      <c r="A39" s="232"/>
      <c r="B39" s="205"/>
      <c r="C39" s="201" t="str">
        <f t="shared" si="0"/>
        <v/>
      </c>
      <c r="D39" s="191" t="str">
        <f>IF(B39="","",VLOOKUP(B39,個人番号,名簿!$D$1,FALSE))</f>
        <v/>
      </c>
      <c r="E39" s="191" t="str">
        <f>IF(B39="","",VLOOKUP(B39,個人番号,名簿!$E$1,FALSE))</f>
        <v/>
      </c>
      <c r="F39" s="187" t="str">
        <f>IF(B39="","",VLOOKUP(B39,個人番号,名簿!$H$1,FALSE))</f>
        <v/>
      </c>
      <c r="G39" s="191" t="str">
        <f>IF(B39="","",VLOOKUP(B39,個人番号,名簿!$F$1,FALSE))</f>
        <v/>
      </c>
      <c r="H39" s="244"/>
      <c r="I39" s="208" t="str">
        <f>IF(B39="","",VLOOKUP(B39,個人番号,名簿!$I$1,FALSE))</f>
        <v/>
      </c>
      <c r="K39" s="232"/>
      <c r="L39" s="205"/>
      <c r="M39" s="201" t="str">
        <f t="shared" si="1"/>
        <v/>
      </c>
      <c r="N39" s="191" t="str">
        <f>IF(L39="","",VLOOKUP(L39,個人番号,名簿!$D$1,FALSE))</f>
        <v/>
      </c>
      <c r="O39" s="191" t="str">
        <f>IF(L39="","",VLOOKUP(L39,個人番号,名簿!$E$1,FALSE))</f>
        <v/>
      </c>
      <c r="P39" s="187" t="str">
        <f>IF(L39="","",VLOOKUP(L39,個人番号,名簿!$H$1,FALSE))</f>
        <v/>
      </c>
      <c r="Q39" s="191" t="str">
        <f>IF(L39="","",VLOOKUP(L39,個人番号,名簿!$F$1,FALSE))</f>
        <v/>
      </c>
      <c r="R39" s="244"/>
      <c r="S39" s="208" t="str">
        <f>IF(L39="","",VLOOKUP(L39,個人番号,名簿!$I$1,FALSE))</f>
        <v/>
      </c>
    </row>
    <row r="40" spans="1:19" ht="27.6" customHeight="1" thickBot="1">
      <c r="A40" s="232"/>
      <c r="B40" s="205"/>
      <c r="C40" s="201" t="str">
        <f t="shared" si="0"/>
        <v/>
      </c>
      <c r="D40" s="191" t="str">
        <f>IF(B40="","",VLOOKUP(B40,個人番号,名簿!$D$1,FALSE))</f>
        <v/>
      </c>
      <c r="E40" s="191" t="str">
        <f>IF(B40="","",VLOOKUP(B40,個人番号,名簿!$E$1,FALSE))</f>
        <v/>
      </c>
      <c r="F40" s="187" t="str">
        <f>IF(B40="","",VLOOKUP(B40,個人番号,名簿!$H$1,FALSE))</f>
        <v/>
      </c>
      <c r="G40" s="191" t="str">
        <f>IF(B40="","",VLOOKUP(B40,個人番号,名簿!$F$1,FALSE))</f>
        <v/>
      </c>
      <c r="H40" s="244"/>
      <c r="I40" s="208" t="str">
        <f>IF(B40="","",VLOOKUP(B40,個人番号,名簿!$I$1,FALSE))</f>
        <v/>
      </c>
      <c r="K40" s="233"/>
      <c r="L40" s="206"/>
      <c r="M40" s="202" t="str">
        <f t="shared" si="1"/>
        <v/>
      </c>
      <c r="N40" s="192" t="str">
        <f>IF(L40="","",VLOOKUP(L40,個人番号,名簿!$D$1,FALSE))</f>
        <v/>
      </c>
      <c r="O40" s="192" t="str">
        <f>IF(L40="","",VLOOKUP(L40,個人番号,名簿!$E$1,FALSE))</f>
        <v/>
      </c>
      <c r="P40" s="187" t="str">
        <f>IF(L40="","",VLOOKUP(L40,個人番号,名簿!$H$1,FALSE))</f>
        <v/>
      </c>
      <c r="Q40" s="192" t="str">
        <f>IF(L40="","",VLOOKUP(L40,個人番号,名簿!$F$1,FALSE))</f>
        <v/>
      </c>
      <c r="R40" s="245"/>
      <c r="S40" s="209" t="str">
        <f>IF(L40="","",VLOOKUP(L40,個人番号,名簿!$I$1,FALSE))</f>
        <v/>
      </c>
    </row>
    <row r="41" spans="1:19" ht="27.6" customHeight="1">
      <c r="A41" s="232"/>
      <c r="B41" s="205"/>
      <c r="C41" s="201" t="str">
        <f t="shared" si="0"/>
        <v/>
      </c>
      <c r="D41" s="191" t="str">
        <f>IF(B41="","",VLOOKUP(B41,個人番号,名簿!$D$1,FALSE))</f>
        <v/>
      </c>
      <c r="E41" s="191" t="str">
        <f>IF(B41="","",VLOOKUP(B41,個人番号,名簿!$E$1,FALSE))</f>
        <v/>
      </c>
      <c r="F41" s="187" t="str">
        <f>IF(B41="","",VLOOKUP(B41,個人番号,名簿!$H$1,FALSE))</f>
        <v/>
      </c>
      <c r="G41" s="191" t="str">
        <f>IF(B41="","",VLOOKUP(B41,個人番号,名簿!$F$1,FALSE))</f>
        <v/>
      </c>
      <c r="H41" s="244"/>
      <c r="I41" s="208" t="str">
        <f>IF(B41="","",VLOOKUP(B41,個人番号,名簿!$I$1,FALSE))</f>
        <v/>
      </c>
      <c r="K41" s="563" t="s">
        <v>2128</v>
      </c>
      <c r="L41" s="564"/>
      <c r="M41" s="564"/>
      <c r="N41" s="564"/>
      <c r="O41" s="564"/>
      <c r="P41" s="564"/>
      <c r="Q41" s="564"/>
      <c r="R41" s="564"/>
      <c r="S41" s="564"/>
    </row>
    <row r="42" spans="1:19" ht="27.6" customHeight="1">
      <c r="A42" s="232"/>
      <c r="B42" s="205"/>
      <c r="C42" s="201" t="str">
        <f t="shared" si="0"/>
        <v/>
      </c>
      <c r="D42" s="191" t="str">
        <f>IF(B42="","",VLOOKUP(B42,個人番号,名簿!$D$1,FALSE))</f>
        <v/>
      </c>
      <c r="E42" s="191" t="str">
        <f>IF(B42="","",VLOOKUP(B42,個人番号,名簿!$E$1,FALSE))</f>
        <v/>
      </c>
      <c r="F42" s="187" t="str">
        <f>IF(B42="","",VLOOKUP(B42,個人番号,名簿!$H$1,FALSE))</f>
        <v/>
      </c>
      <c r="G42" s="191" t="str">
        <f>IF(B42="","",VLOOKUP(B42,個人番号,名簿!$F$1,FALSE))</f>
        <v/>
      </c>
      <c r="H42" s="244"/>
      <c r="I42" s="208" t="str">
        <f>IF(B42="","",VLOOKUP(B42,個人番号,名簿!$I$1,FALSE))</f>
        <v/>
      </c>
      <c r="K42" s="565"/>
      <c r="L42" s="565"/>
      <c r="M42" s="565"/>
      <c r="N42" s="565"/>
      <c r="O42" s="565"/>
      <c r="P42" s="565"/>
      <c r="Q42" s="565"/>
      <c r="R42" s="565"/>
      <c r="S42" s="565"/>
    </row>
    <row r="43" spans="1:19" ht="27.6" customHeight="1">
      <c r="A43" s="232"/>
      <c r="B43" s="205"/>
      <c r="C43" s="201" t="str">
        <f t="shared" si="0"/>
        <v/>
      </c>
      <c r="D43" s="191" t="str">
        <f>IF(B43="","",VLOOKUP(B43,個人番号,名簿!$D$1,FALSE))</f>
        <v/>
      </c>
      <c r="E43" s="191" t="str">
        <f>IF(B43="","",VLOOKUP(B43,個人番号,名簿!$E$1,FALSE))</f>
        <v/>
      </c>
      <c r="F43" s="187" t="str">
        <f>IF(B43="","",VLOOKUP(B43,個人番号,名簿!$H$1,FALSE))</f>
        <v/>
      </c>
      <c r="G43" s="191" t="str">
        <f>IF(B43="","",VLOOKUP(B43,個人番号,名簿!$F$1,FALSE))</f>
        <v/>
      </c>
      <c r="H43" s="244"/>
      <c r="I43" s="208" t="str">
        <f>IF(B43="","",VLOOKUP(B43,個人番号,名簿!$I$1,FALSE))</f>
        <v/>
      </c>
      <c r="K43" s="565"/>
      <c r="L43" s="565"/>
      <c r="M43" s="565"/>
      <c r="N43" s="565"/>
      <c r="O43" s="565"/>
      <c r="P43" s="565"/>
      <c r="Q43" s="565"/>
      <c r="R43" s="565"/>
      <c r="S43" s="565"/>
    </row>
    <row r="44" spans="1:19" ht="27.6" customHeight="1">
      <c r="A44" s="232"/>
      <c r="B44" s="205"/>
      <c r="C44" s="201" t="str">
        <f t="shared" si="0"/>
        <v/>
      </c>
      <c r="D44" s="191" t="str">
        <f>IF(B44="","",VLOOKUP(B44,個人番号,名簿!$D$1,FALSE))</f>
        <v/>
      </c>
      <c r="E44" s="191" t="str">
        <f>IF(B44="","",VLOOKUP(B44,個人番号,名簿!$E$1,FALSE))</f>
        <v/>
      </c>
      <c r="F44" s="187" t="str">
        <f>IF(B44="","",VLOOKUP(B44,個人番号,名簿!$H$1,FALSE))</f>
        <v/>
      </c>
      <c r="G44" s="191" t="str">
        <f>IF(B44="","",VLOOKUP(B44,個人番号,名簿!$F$1,FALSE))</f>
        <v/>
      </c>
      <c r="H44" s="244"/>
      <c r="I44" s="208" t="str">
        <f>IF(B44="","",VLOOKUP(B44,個人番号,名簿!$I$1,FALSE))</f>
        <v/>
      </c>
      <c r="L44" s="566" t="s">
        <v>2123</v>
      </c>
      <c r="M44" s="566"/>
      <c r="N44" s="567" t="str">
        <f>$B$4</f>
        <v/>
      </c>
      <c r="O44" s="567"/>
      <c r="P44" s="567"/>
      <c r="Q44" s="567"/>
      <c r="R44" s="567"/>
      <c r="S44" s="211"/>
    </row>
    <row r="45" spans="1:19" ht="27.6" customHeight="1">
      <c r="A45" s="232"/>
      <c r="B45" s="205"/>
      <c r="C45" s="201" t="str">
        <f t="shared" si="0"/>
        <v/>
      </c>
      <c r="D45" s="191" t="str">
        <f>IF(B45="","",VLOOKUP(B45,個人番号,名簿!$D$1,FALSE))</f>
        <v/>
      </c>
      <c r="E45" s="191" t="str">
        <f>IF(B45="","",VLOOKUP(B45,個人番号,名簿!$E$1,FALSE))</f>
        <v/>
      </c>
      <c r="F45" s="187" t="str">
        <f>IF(B45="","",VLOOKUP(B45,個人番号,名簿!$H$1,FALSE))</f>
        <v/>
      </c>
      <c r="G45" s="191" t="str">
        <f>IF(B45="","",VLOOKUP(B45,個人番号,名簿!$F$1,FALSE))</f>
        <v/>
      </c>
      <c r="H45" s="244"/>
      <c r="I45" s="208" t="str">
        <f>IF(B45="","",VLOOKUP(B45,個人番号,名簿!$I$1,FALSE))</f>
        <v/>
      </c>
      <c r="L45" s="566" t="s">
        <v>2129</v>
      </c>
      <c r="M45" s="566"/>
      <c r="N45" s="567" t="str">
        <f>名簿!$M$8</f>
        <v/>
      </c>
      <c r="O45" s="567"/>
      <c r="P45" s="567"/>
      <c r="Q45" s="567"/>
      <c r="R45" s="567"/>
      <c r="S45" s="211"/>
    </row>
    <row r="46" spans="1:19" ht="27.6" customHeight="1" thickBot="1">
      <c r="A46" s="233"/>
      <c r="B46" s="206"/>
      <c r="C46" s="202" t="str">
        <f t="shared" si="0"/>
        <v/>
      </c>
      <c r="D46" s="192" t="str">
        <f>IF(B46="","",VLOOKUP(B46,個人番号,名簿!$D$1,FALSE))</f>
        <v/>
      </c>
      <c r="E46" s="192" t="str">
        <f>IF(B46="","",VLOOKUP(B46,個人番号,名簿!$E$1,FALSE))</f>
        <v/>
      </c>
      <c r="F46" s="188" t="str">
        <f>IF(B46="","",VLOOKUP(B46,個人番号,名簿!$H$1,FALSE))</f>
        <v/>
      </c>
      <c r="G46" s="192" t="str">
        <f>IF(B46="","",VLOOKUP(B46,個人番号,名簿!$F$1,FALSE))</f>
        <v/>
      </c>
      <c r="H46" s="245"/>
      <c r="I46" s="209" t="str">
        <f>IF(B46="","",VLOOKUP(B46,個人番号,名簿!$I$1,FALSE))</f>
        <v/>
      </c>
      <c r="L46" s="566" t="s">
        <v>2130</v>
      </c>
      <c r="M46" s="566"/>
      <c r="N46" s="567" t="str">
        <f>名簿!$M$11</f>
        <v/>
      </c>
      <c r="O46" s="567"/>
      <c r="P46" s="567"/>
      <c r="Q46" s="567"/>
      <c r="R46" s="567"/>
      <c r="S46" s="211"/>
    </row>
    <row r="47" spans="1:19" ht="27.6" customHeight="1" thickBot="1">
      <c r="M47" s="568">
        <f ca="1">NOW()</f>
        <v>44915.390940972226</v>
      </c>
      <c r="N47" s="568"/>
      <c r="O47" s="568"/>
    </row>
    <row r="48" spans="1:19" ht="27.6" customHeight="1" thickBot="1">
      <c r="A48" s="225" t="s">
        <v>2131</v>
      </c>
      <c r="B48" s="226" t="s">
        <v>2135</v>
      </c>
      <c r="C48" s="227" t="s">
        <v>2136</v>
      </c>
      <c r="D48" s="216"/>
      <c r="E48" s="217"/>
      <c r="F48" s="217"/>
      <c r="G48" s="217"/>
      <c r="H48" s="217"/>
      <c r="I48" s="217"/>
      <c r="J48" s="217"/>
      <c r="K48" s="217"/>
    </row>
    <row r="49" spans="1:19" ht="27.6" customHeight="1">
      <c r="A49" s="223" t="s">
        <v>2132</v>
      </c>
      <c r="B49" s="224">
        <f>INT(SUMPRODUCT(1/SUBSTITUTE(COUNTIF(B7:B46,B7:B46),0,100)))</f>
        <v>0</v>
      </c>
      <c r="C49" s="193">
        <f>COUNTA(B13:B23,B24:B46)</f>
        <v>0</v>
      </c>
      <c r="D49" s="549" t="str">
        <f>IF(B52=0," リレー　    チーム　×　１０００円　＝　 　                　円","リレー　"&amp;B52&amp;"　チーム　×　1000　円　＝　"&amp;B53&amp;"　円")</f>
        <v xml:space="preserve"> リレー　    チーム　×　１０００円　＝　 　                　円</v>
      </c>
      <c r="E49" s="549"/>
      <c r="F49" s="549"/>
      <c r="G49" s="549"/>
      <c r="H49" s="549"/>
      <c r="I49" s="549"/>
      <c r="J49" s="549"/>
      <c r="K49" s="550"/>
      <c r="N49" s="228" t="s">
        <v>2142</v>
      </c>
      <c r="O49" s="551">
        <f>名簿!$O$2</f>
        <v>0</v>
      </c>
      <c r="P49" s="551"/>
      <c r="Q49" s="551"/>
      <c r="R49" s="551"/>
      <c r="S49" s="229" t="s">
        <v>2140</v>
      </c>
    </row>
    <row r="50" spans="1:19" ht="27.6" customHeight="1">
      <c r="A50" s="219" t="s">
        <v>2133</v>
      </c>
      <c r="B50" s="221">
        <f>INT(SUMPRODUCT(1/SUBSTITUTE(COUNTIF(L7:L40,L7:L40),0,100)))</f>
        <v>0</v>
      </c>
      <c r="C50" s="191">
        <f>COUNTA(L21:L40,L13:L20)</f>
        <v>0</v>
      </c>
      <c r="D50" s="552" t="str">
        <f>IF(C51=0," のべ種目数　　　種目× ５００  円　＝　                 　円","のべ種目数　"&amp;C51&amp;"　種目×　５００　円　＝　"&amp;C52&amp;"　円")</f>
        <v xml:space="preserve"> のべ種目数　　　種目× ５００  円　＝　                 　円</v>
      </c>
      <c r="E50" s="553"/>
      <c r="F50" s="553"/>
      <c r="G50" s="553"/>
      <c r="H50" s="553"/>
      <c r="I50" s="553"/>
      <c r="J50" s="553"/>
      <c r="K50" s="554"/>
    </row>
    <row r="51" spans="1:19" ht="27.6" customHeight="1" thickBot="1">
      <c r="A51" s="220" t="s">
        <v>2134</v>
      </c>
      <c r="B51" s="222">
        <f>SUM(B49:B50)</f>
        <v>0</v>
      </c>
      <c r="C51" s="192">
        <f>SUM(C49:C50)</f>
        <v>0</v>
      </c>
      <c r="D51" s="555" t="str">
        <f>IF(C53=0,"合計金額　　　            　円","合計　"&amp;C53&amp;"　円")</f>
        <v>合計金額　　　            　円</v>
      </c>
      <c r="E51" s="555"/>
      <c r="F51" s="555"/>
      <c r="G51" s="555"/>
      <c r="H51" s="555"/>
      <c r="I51" s="555"/>
      <c r="J51" s="555"/>
      <c r="K51" s="556"/>
    </row>
    <row r="52" spans="1:19" ht="27.6" customHeight="1">
      <c r="A52" s="230" t="s">
        <v>2137</v>
      </c>
      <c r="B52" s="230">
        <f>COUNTA(B7,L7)</f>
        <v>0</v>
      </c>
      <c r="C52" s="230">
        <f>C51*500</f>
        <v>0</v>
      </c>
      <c r="N52" s="228" t="s">
        <v>2139</v>
      </c>
      <c r="O52" s="551">
        <f>名簿!$Q$2</f>
        <v>0</v>
      </c>
      <c r="P52" s="551"/>
      <c r="Q52" s="551"/>
      <c r="R52" s="551"/>
      <c r="S52" s="229" t="s">
        <v>2141</v>
      </c>
    </row>
    <row r="53" spans="1:19" ht="27.6" customHeight="1">
      <c r="A53" s="230" t="s">
        <v>2138</v>
      </c>
      <c r="B53" s="230">
        <f>B52*1000</f>
        <v>0</v>
      </c>
      <c r="C53" s="230">
        <f>SUM(B53,C52)</f>
        <v>0</v>
      </c>
    </row>
  </sheetData>
  <mergeCells count="19">
    <mergeCell ref="O1:Q1"/>
    <mergeCell ref="R1:S1"/>
    <mergeCell ref="C2:O2"/>
    <mergeCell ref="Q2:T2"/>
    <mergeCell ref="B4:I4"/>
    <mergeCell ref="O52:R52"/>
    <mergeCell ref="L44:M44"/>
    <mergeCell ref="N44:R44"/>
    <mergeCell ref="L45:M45"/>
    <mergeCell ref="N45:R45"/>
    <mergeCell ref="L46:M46"/>
    <mergeCell ref="N46:R46"/>
    <mergeCell ref="M47:O47"/>
    <mergeCell ref="D49:K49"/>
    <mergeCell ref="O49:R49"/>
    <mergeCell ref="D50:K50"/>
    <mergeCell ref="D51:K51"/>
    <mergeCell ref="U8:W9"/>
    <mergeCell ref="K41:S43"/>
  </mergeCells>
  <phoneticPr fontId="2"/>
  <printOptions horizontalCentered="1"/>
  <pageMargins left="0.39370078740157483" right="0.39370078740157483" top="0.78740157480314965" bottom="0.39370078740157483" header="0.31496062992125984" footer="0.31496062992125984"/>
  <pageSetup paperSize="9" scale="55" orientation="portrait" blackAndWhite="1" horizontalDpi="0"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E57"/>
  <sheetViews>
    <sheetView showGridLines="0" view="pageBreakPreview" zoomScale="55" zoomScaleNormal="55" zoomScaleSheetLayoutView="55" workbookViewId="0">
      <selection activeCell="B7" sqref="B7"/>
    </sheetView>
  </sheetViews>
  <sheetFormatPr defaultColWidth="8.88671875" defaultRowHeight="13.2"/>
  <cols>
    <col min="1" max="1" width="10.88671875" style="185" customWidth="1"/>
    <col min="2" max="2" width="9.109375" style="185" customWidth="1"/>
    <col min="3" max="3" width="7.109375" style="185" hidden="1" customWidth="1"/>
    <col min="4" max="4" width="18.109375" style="185" customWidth="1"/>
    <col min="5" max="5" width="12.88671875" style="185" customWidth="1"/>
    <col min="6" max="6" width="10.88671875" style="185" hidden="1" customWidth="1"/>
    <col min="7" max="7" width="4.44140625" style="185" customWidth="1"/>
    <col min="8" max="10" width="8.88671875" style="185" customWidth="1"/>
    <col min="11" max="11" width="2.88671875" style="185" customWidth="1"/>
    <col min="12" max="12" width="10.88671875" style="185" customWidth="1"/>
    <col min="13" max="13" width="9.109375" style="185" customWidth="1"/>
    <col min="14" max="14" width="7.109375" style="185" hidden="1" customWidth="1"/>
    <col min="15" max="15" width="18.109375" style="185" customWidth="1"/>
    <col min="16" max="16" width="12.88671875" style="185" customWidth="1"/>
    <col min="17" max="17" width="10.88671875" style="185" hidden="1" customWidth="1"/>
    <col min="18" max="18" width="4.44140625" style="185" customWidth="1"/>
    <col min="19" max="20" width="8.88671875" style="185" customWidth="1"/>
    <col min="21" max="21" width="8.88671875" style="185"/>
    <col min="22" max="22" width="2.88671875" style="185" customWidth="1"/>
    <col min="23" max="23" width="16.33203125" style="185" customWidth="1"/>
    <col min="24" max="24" width="14.6640625" style="185" customWidth="1"/>
    <col min="25" max="30" width="11" style="185" customWidth="1"/>
    <col min="31" max="31" width="22.44140625" style="185" customWidth="1"/>
    <col min="32" max="16384" width="8.88671875" style="185"/>
  </cols>
  <sheetData>
    <row r="1" spans="1:28" ht="30" customHeight="1" thickBot="1">
      <c r="A1" s="197" t="str">
        <f>設定!$G$2</f>
        <v>令和4年度</v>
      </c>
      <c r="P1" s="569" t="s">
        <v>2634</v>
      </c>
      <c r="Q1" s="570"/>
      <c r="R1" s="570"/>
      <c r="S1" s="571">
        <f>名簿!$M$2</f>
        <v>0</v>
      </c>
      <c r="T1" s="618"/>
      <c r="U1" s="572"/>
    </row>
    <row r="2" spans="1:28" ht="30" customHeight="1" thickBot="1">
      <c r="C2" s="573" t="str">
        <f>設定!$G$12</f>
        <v>神奈川県中学校長距離記録会</v>
      </c>
      <c r="D2" s="573"/>
      <c r="E2" s="573"/>
      <c r="F2" s="573"/>
      <c r="G2" s="573"/>
      <c r="H2" s="573"/>
      <c r="I2" s="573"/>
      <c r="J2" s="573"/>
      <c r="K2" s="573"/>
      <c r="L2" s="573"/>
      <c r="M2" s="573"/>
      <c r="N2" s="573"/>
      <c r="O2" s="573"/>
      <c r="P2" s="573"/>
      <c r="Q2" s="190"/>
      <c r="R2" s="574" t="s">
        <v>2126</v>
      </c>
      <c r="S2" s="574"/>
      <c r="T2" s="574"/>
      <c r="U2" s="574"/>
      <c r="V2" s="575"/>
    </row>
    <row r="3" spans="1:28" ht="14.4" customHeight="1" thickBot="1"/>
    <row r="4" spans="1:28" ht="30" customHeight="1" thickBot="1">
      <c r="A4" s="189" t="s">
        <v>2633</v>
      </c>
      <c r="B4" s="576" t="str">
        <f>名簿!M5</f>
        <v/>
      </c>
      <c r="C4" s="576"/>
      <c r="D4" s="576"/>
      <c r="E4" s="576"/>
      <c r="F4" s="576"/>
      <c r="G4" s="576"/>
      <c r="H4" s="576"/>
      <c r="I4" s="571"/>
      <c r="J4" s="577"/>
      <c r="L4" s="211"/>
      <c r="M4" s="628"/>
      <c r="N4" s="628"/>
      <c r="O4" s="211"/>
      <c r="P4" s="628"/>
      <c r="Q4" s="628"/>
      <c r="R4" s="628"/>
    </row>
    <row r="5" spans="1:28" ht="24.9" customHeight="1" thickBot="1">
      <c r="A5" s="186" t="s">
        <v>486</v>
      </c>
      <c r="L5" s="186" t="s">
        <v>484</v>
      </c>
    </row>
    <row r="6" spans="1:28" ht="45" customHeight="1" thickBot="1">
      <c r="A6" s="198" t="s">
        <v>489</v>
      </c>
      <c r="B6" s="199" t="s">
        <v>855</v>
      </c>
      <c r="C6" s="194"/>
      <c r="D6" s="195" t="s">
        <v>863</v>
      </c>
      <c r="E6" s="195" t="s">
        <v>862</v>
      </c>
      <c r="F6" s="195" t="s">
        <v>1079</v>
      </c>
      <c r="G6" s="195" t="s">
        <v>354</v>
      </c>
      <c r="H6" s="296" t="s">
        <v>364</v>
      </c>
      <c r="I6" s="296" t="s">
        <v>2628</v>
      </c>
      <c r="J6" s="196" t="s">
        <v>1639</v>
      </c>
      <c r="L6" s="198" t="s">
        <v>489</v>
      </c>
      <c r="M6" s="199" t="s">
        <v>855</v>
      </c>
      <c r="N6" s="194"/>
      <c r="O6" s="195" t="s">
        <v>863</v>
      </c>
      <c r="P6" s="195" t="s">
        <v>862</v>
      </c>
      <c r="Q6" s="195" t="s">
        <v>1079</v>
      </c>
      <c r="R6" s="195" t="s">
        <v>354</v>
      </c>
      <c r="S6" s="296" t="s">
        <v>364</v>
      </c>
      <c r="T6" s="296" t="s">
        <v>2628</v>
      </c>
      <c r="U6" s="196" t="s">
        <v>1639</v>
      </c>
    </row>
    <row r="7" spans="1:28" ht="27.6" customHeight="1">
      <c r="A7" s="302"/>
      <c r="B7" s="204"/>
      <c r="C7" s="193"/>
      <c r="D7" s="193" t="str">
        <f>IF(B7="","",VLOOKUP(B7,個人番号,名簿!$D$1,FALSE))</f>
        <v/>
      </c>
      <c r="E7" s="193" t="str">
        <f>IF(B7="","",VLOOKUP(B7,個人番号,名簿!$E$1,FALSE))</f>
        <v/>
      </c>
      <c r="F7" s="193" t="str">
        <f>IF(B7="","",VLOOKUP(B7,個人番号,名簿!$H$1,FALSE))</f>
        <v/>
      </c>
      <c r="G7" s="193" t="str">
        <f>IF(B7="","",VLOOKUP(B7,個人番号,名簿!$F$1,FALSE))</f>
        <v/>
      </c>
      <c r="H7" s="297"/>
      <c r="I7" s="433" t="str">
        <f>IF(B7="","",VLOOKUP(B7,個人番号,名簿!$J$1,FALSE))</f>
        <v/>
      </c>
      <c r="J7" s="215" t="str">
        <f>IF(B7="","",VLOOKUP(B7,個人番号,名簿!$I$1,FALSE))</f>
        <v/>
      </c>
      <c r="L7" s="305"/>
      <c r="M7" s="212"/>
      <c r="N7" s="214"/>
      <c r="O7" s="214" t="str">
        <f>IF(M7="","",VLOOKUP(M7,個人番号,名簿!$D$1,FALSE))</f>
        <v/>
      </c>
      <c r="P7" s="214" t="str">
        <f>IF(M7="","",VLOOKUP(M7,個人番号,名簿!$E$1,FALSE))</f>
        <v/>
      </c>
      <c r="Q7" s="193" t="str">
        <f>IF(M7="","",VLOOKUP(M7,個人番号,名簿!$H$1,FALSE))</f>
        <v/>
      </c>
      <c r="R7" s="214" t="str">
        <f>IF(M7="","",VLOOKUP(M7,個人番号,名簿!$F$1,FALSE))</f>
        <v/>
      </c>
      <c r="S7" s="301"/>
      <c r="T7" s="433" t="str">
        <f>IF(M7="","",VLOOKUP(M7,個人番号,名簿!$J$1,FALSE))</f>
        <v/>
      </c>
      <c r="U7" s="215" t="str">
        <f>IF(M7="","",VLOOKUP(M7,個人番号,名簿!$I$1,FALSE))</f>
        <v/>
      </c>
    </row>
    <row r="8" spans="1:28" ht="27.6" customHeight="1">
      <c r="A8" s="303"/>
      <c r="B8" s="205"/>
      <c r="C8" s="191"/>
      <c r="D8" s="191" t="str">
        <f>IF(B8="","",VLOOKUP(B8,個人番号,名簿!$D$1,FALSE))</f>
        <v/>
      </c>
      <c r="E8" s="191" t="str">
        <f>IF(B8="","",VLOOKUP(B8,個人番号,名簿!$E$1,FALSE))</f>
        <v/>
      </c>
      <c r="F8" s="187" t="str">
        <f>IF(B8="","",VLOOKUP(B8,個人番号,名簿!$H$1,FALSE))</f>
        <v/>
      </c>
      <c r="G8" s="191" t="str">
        <f>IF(B8="","",VLOOKUP(B8,個人番号,名簿!$F$1,FALSE))</f>
        <v/>
      </c>
      <c r="H8" s="298"/>
      <c r="I8" s="431" t="str">
        <f>IF(B8="","",VLOOKUP(B8,個人番号,名簿!$J$1,FALSE))</f>
        <v/>
      </c>
      <c r="J8" s="208" t="str">
        <f>IF(B8="","",VLOOKUP(B8,個人番号,名簿!$I$1,FALSE))</f>
        <v/>
      </c>
      <c r="L8" s="303"/>
      <c r="M8" s="205"/>
      <c r="N8" s="191"/>
      <c r="O8" s="191" t="str">
        <f>IF(M8="","",VLOOKUP(M8,個人番号,名簿!$D$1,FALSE))</f>
        <v/>
      </c>
      <c r="P8" s="191" t="str">
        <f>IF(M8="","",VLOOKUP(M8,個人番号,名簿!$E$1,FALSE))</f>
        <v/>
      </c>
      <c r="Q8" s="187" t="str">
        <f>IF(M8="","",VLOOKUP(M8,個人番号,名簿!$H$1,FALSE))</f>
        <v/>
      </c>
      <c r="R8" s="191" t="str">
        <f>IF(M8="","",VLOOKUP(M8,個人番号,名簿!$F$1,FALSE))</f>
        <v/>
      </c>
      <c r="S8" s="298"/>
      <c r="T8" s="431" t="str">
        <f>IF(M8="","",VLOOKUP(M8,個人番号,名簿!$J$1,FALSE))</f>
        <v/>
      </c>
      <c r="U8" s="208" t="str">
        <f>IF(M8="","",VLOOKUP(M8,個人番号,名簿!$I$1,FALSE))</f>
        <v/>
      </c>
      <c r="W8" s="557" t="s">
        <v>2630</v>
      </c>
      <c r="X8" s="558"/>
      <c r="Y8" s="559"/>
    </row>
    <row r="9" spans="1:28" ht="27.6" customHeight="1">
      <c r="A9" s="303"/>
      <c r="B9" s="205"/>
      <c r="C9" s="191"/>
      <c r="D9" s="191" t="str">
        <f>IF(B9="","",VLOOKUP(B9,個人番号,名簿!$D$1,FALSE))</f>
        <v/>
      </c>
      <c r="E9" s="191" t="str">
        <f>IF(B9="","",VLOOKUP(B9,個人番号,名簿!$E$1,FALSE))</f>
        <v/>
      </c>
      <c r="F9" s="187" t="str">
        <f>IF(B9="","",VLOOKUP(B9,個人番号,名簿!$H$1,FALSE))</f>
        <v/>
      </c>
      <c r="G9" s="191" t="str">
        <f>IF(B9="","",VLOOKUP(B9,個人番号,名簿!$F$1,FALSE))</f>
        <v/>
      </c>
      <c r="H9" s="298"/>
      <c r="I9" s="431" t="str">
        <f>IF(B9="","",VLOOKUP(B9,個人番号,名簿!$J$1,FALSE))</f>
        <v/>
      </c>
      <c r="J9" s="208" t="str">
        <f>IF(B9="","",VLOOKUP(B9,個人番号,名簿!$I$1,FALSE))</f>
        <v/>
      </c>
      <c r="L9" s="303"/>
      <c r="M9" s="205"/>
      <c r="N9" s="191"/>
      <c r="O9" s="191" t="str">
        <f>IF(M9="","",VLOOKUP(M9,個人番号,名簿!$D$1,FALSE))</f>
        <v/>
      </c>
      <c r="P9" s="191" t="str">
        <f>IF(M9="","",VLOOKUP(M9,個人番号,名簿!$E$1,FALSE))</f>
        <v/>
      </c>
      <c r="Q9" s="187" t="str">
        <f>IF(M9="","",VLOOKUP(M9,個人番号,名簿!$H$1,FALSE))</f>
        <v/>
      </c>
      <c r="R9" s="191" t="str">
        <f>IF(M9="","",VLOOKUP(M9,個人番号,名簿!$F$1,FALSE))</f>
        <v/>
      </c>
      <c r="S9" s="298"/>
      <c r="T9" s="431" t="str">
        <f>IF(M9="","",VLOOKUP(M9,個人番号,名簿!$J$1,FALSE))</f>
        <v/>
      </c>
      <c r="U9" s="208" t="str">
        <f>IF(M9="","",VLOOKUP(M9,個人番号,名簿!$I$1,FALSE))</f>
        <v/>
      </c>
      <c r="W9" s="560"/>
      <c r="X9" s="561"/>
      <c r="Y9" s="562"/>
    </row>
    <row r="10" spans="1:28" ht="27.6" customHeight="1">
      <c r="A10" s="303"/>
      <c r="B10" s="205"/>
      <c r="C10" s="191"/>
      <c r="D10" s="191" t="str">
        <f>IF(B10="","",VLOOKUP(B10,個人番号,名簿!$D$1,FALSE))</f>
        <v/>
      </c>
      <c r="E10" s="191" t="str">
        <f>IF(B10="","",VLOOKUP(B10,個人番号,名簿!$E$1,FALSE))</f>
        <v/>
      </c>
      <c r="F10" s="187" t="str">
        <f>IF(B10="","",VLOOKUP(B10,個人番号,名簿!$H$1,FALSE))</f>
        <v/>
      </c>
      <c r="G10" s="191" t="str">
        <f>IF(B10="","",VLOOKUP(B10,個人番号,名簿!$F$1,FALSE))</f>
        <v/>
      </c>
      <c r="H10" s="298"/>
      <c r="I10" s="431" t="str">
        <f>IF(B10="","",VLOOKUP(B10,個人番号,名簿!$J$1,FALSE))</f>
        <v/>
      </c>
      <c r="J10" s="208" t="str">
        <f>IF(B10="","",VLOOKUP(B10,個人番号,名簿!$I$1,FALSE))</f>
        <v/>
      </c>
      <c r="L10" s="303"/>
      <c r="M10" s="205"/>
      <c r="N10" s="191"/>
      <c r="O10" s="191" t="str">
        <f>IF(M10="","",VLOOKUP(M10,個人番号,名簿!$D$1,FALSE))</f>
        <v/>
      </c>
      <c r="P10" s="191" t="str">
        <f>IF(M10="","",VLOOKUP(M10,個人番号,名簿!$E$1,FALSE))</f>
        <v/>
      </c>
      <c r="Q10" s="187" t="str">
        <f>IF(M10="","",VLOOKUP(M10,個人番号,名簿!$H$1,FALSE))</f>
        <v/>
      </c>
      <c r="R10" s="191" t="str">
        <f>IF(M10="","",VLOOKUP(M10,個人番号,名簿!$F$1,FALSE))</f>
        <v/>
      </c>
      <c r="S10" s="298"/>
      <c r="T10" s="431" t="str">
        <f>IF(M10="","",VLOOKUP(M10,個人番号,名簿!$J$1,FALSE))</f>
        <v/>
      </c>
      <c r="U10" s="208" t="str">
        <f>IF(M10="","",VLOOKUP(M10,個人番号,名簿!$I$1,FALSE))</f>
        <v/>
      </c>
    </row>
    <row r="11" spans="1:28" ht="27.6" customHeight="1">
      <c r="A11" s="303"/>
      <c r="B11" s="205"/>
      <c r="C11" s="191"/>
      <c r="D11" s="191" t="str">
        <f>IF(B11="","",VLOOKUP(B11,個人番号,名簿!$D$1,FALSE))</f>
        <v/>
      </c>
      <c r="E11" s="191" t="str">
        <f>IF(B11="","",VLOOKUP(B11,個人番号,名簿!$E$1,FALSE))</f>
        <v/>
      </c>
      <c r="F11" s="187" t="str">
        <f>IF(B11="","",VLOOKUP(B11,個人番号,名簿!$H$1,FALSE))</f>
        <v/>
      </c>
      <c r="G11" s="191" t="str">
        <f>IF(B11="","",VLOOKUP(B11,個人番号,名簿!$F$1,FALSE))</f>
        <v/>
      </c>
      <c r="H11" s="298"/>
      <c r="I11" s="431" t="str">
        <f>IF(B11="","",VLOOKUP(B11,個人番号,名簿!$J$1,FALSE))</f>
        <v/>
      </c>
      <c r="J11" s="208" t="str">
        <f>IF(B11="","",VLOOKUP(B11,個人番号,名簿!$I$1,FALSE))</f>
        <v/>
      </c>
      <c r="L11" s="303"/>
      <c r="M11" s="205"/>
      <c r="N11" s="191"/>
      <c r="O11" s="191" t="str">
        <f>IF(M11="","",VLOOKUP(M11,個人番号,名簿!$D$1,FALSE))</f>
        <v/>
      </c>
      <c r="P11" s="191" t="str">
        <f>IF(M11="","",VLOOKUP(M11,個人番号,名簿!$E$1,FALSE))</f>
        <v/>
      </c>
      <c r="Q11" s="187" t="str">
        <f>IF(M11="","",VLOOKUP(M11,個人番号,名簿!$H$1,FALSE))</f>
        <v/>
      </c>
      <c r="R11" s="191" t="str">
        <f>IF(M11="","",VLOOKUP(M11,個人番号,名簿!$F$1,FALSE))</f>
        <v/>
      </c>
      <c r="S11" s="298"/>
      <c r="T11" s="431" t="str">
        <f>IF(M11="","",VLOOKUP(M11,個人番号,名簿!$J$1,FALSE))</f>
        <v/>
      </c>
      <c r="U11" s="208" t="str">
        <f>IF(M11="","",VLOOKUP(M11,個人番号,名簿!$I$1,FALSE))</f>
        <v/>
      </c>
      <c r="W11" s="685" t="s">
        <v>2302</v>
      </c>
      <c r="X11" s="685"/>
    </row>
    <row r="12" spans="1:28" ht="27.6" customHeight="1" thickBot="1">
      <c r="A12" s="303"/>
      <c r="B12" s="205"/>
      <c r="C12" s="191"/>
      <c r="D12" s="191" t="str">
        <f>IF(B12="","",VLOOKUP(B12,個人番号,名簿!$D$1,FALSE))</f>
        <v/>
      </c>
      <c r="E12" s="191" t="str">
        <f>IF(B12="","",VLOOKUP(B12,個人番号,名簿!$E$1,FALSE))</f>
        <v/>
      </c>
      <c r="F12" s="187" t="str">
        <f>IF(B12="","",VLOOKUP(B12,個人番号,名簿!$H$1,FALSE))</f>
        <v/>
      </c>
      <c r="G12" s="191" t="str">
        <f>IF(B12="","",VLOOKUP(B12,個人番号,名簿!$F$1,FALSE))</f>
        <v/>
      </c>
      <c r="H12" s="298"/>
      <c r="I12" s="431" t="str">
        <f>IF(B12="","",VLOOKUP(B12,個人番号,名簿!$J$1,FALSE))</f>
        <v/>
      </c>
      <c r="J12" s="208" t="str">
        <f>IF(B12="","",VLOOKUP(B12,個人番号,名簿!$I$1,FALSE))</f>
        <v/>
      </c>
      <c r="L12" s="303"/>
      <c r="M12" s="205"/>
      <c r="N12" s="191"/>
      <c r="O12" s="191" t="str">
        <f>IF(M12="","",VLOOKUP(M12,個人番号,名簿!$D$1,FALSE))</f>
        <v/>
      </c>
      <c r="P12" s="191" t="str">
        <f>IF(M12="","",VLOOKUP(M12,個人番号,名簿!$E$1,FALSE))</f>
        <v/>
      </c>
      <c r="Q12" s="187" t="str">
        <f>IF(M12="","",VLOOKUP(M12,個人番号,名簿!$H$1,FALSE))</f>
        <v/>
      </c>
      <c r="R12" s="191" t="str">
        <f>IF(M12="","",VLOOKUP(M12,個人番号,名簿!$F$1,FALSE))</f>
        <v/>
      </c>
      <c r="S12" s="298"/>
      <c r="T12" s="431" t="str">
        <f>IF(M12="","",VLOOKUP(M12,個人番号,名簿!$J$1,FALSE))</f>
        <v/>
      </c>
      <c r="U12" s="208" t="str">
        <f>IF(M12="","",VLOOKUP(M12,個人番号,名簿!$I$1,FALSE))</f>
        <v/>
      </c>
      <c r="W12" s="210" t="s">
        <v>863</v>
      </c>
      <c r="X12" s="210" t="s">
        <v>1079</v>
      </c>
      <c r="Y12" s="211"/>
      <c r="Z12" s="211"/>
      <c r="AA12" s="211"/>
      <c r="AB12" s="211"/>
    </row>
    <row r="13" spans="1:28" ht="27.6" customHeight="1">
      <c r="A13" s="303"/>
      <c r="B13" s="205"/>
      <c r="C13" s="191"/>
      <c r="D13" s="191" t="str">
        <f>IF(B13="","",VLOOKUP(B13,個人番号,名簿!$D$1,FALSE))</f>
        <v/>
      </c>
      <c r="E13" s="191" t="str">
        <f>IF(B13="","",VLOOKUP(B13,個人番号,名簿!$E$1,FALSE))</f>
        <v/>
      </c>
      <c r="F13" s="187" t="str">
        <f>IF(B13="","",VLOOKUP(B13,個人番号,名簿!$H$1,FALSE))</f>
        <v/>
      </c>
      <c r="G13" s="191" t="str">
        <f>IF(B13="","",VLOOKUP(B13,個人番号,名簿!$F$1,FALSE))</f>
        <v/>
      </c>
      <c r="H13" s="298"/>
      <c r="I13" s="431" t="str">
        <f>IF(B13="","",VLOOKUP(B13,個人番号,名簿!$J$1,FALSE))</f>
        <v/>
      </c>
      <c r="J13" s="208" t="str">
        <f>IF(B13="","",VLOOKUP(B13,個人番号,名簿!$I$1,FALSE))</f>
        <v/>
      </c>
      <c r="L13" s="303"/>
      <c r="M13" s="205"/>
      <c r="N13" s="191"/>
      <c r="O13" s="191" t="str">
        <f>IF(M13="","",VLOOKUP(M13,個人番号,名簿!$D$1,FALSE))</f>
        <v/>
      </c>
      <c r="P13" s="191" t="str">
        <f>IF(M13="","",VLOOKUP(M13,個人番号,名簿!$E$1,FALSE))</f>
        <v/>
      </c>
      <c r="Q13" s="187" t="str">
        <f>IF(M13="","",VLOOKUP(M13,個人番号,名簿!$H$1,FALSE))</f>
        <v/>
      </c>
      <c r="R13" s="191" t="str">
        <f>IF(M13="","",VLOOKUP(M13,個人番号,名簿!$F$1,FALSE))</f>
        <v/>
      </c>
      <c r="S13" s="298"/>
      <c r="T13" s="431" t="str">
        <f>IF(M13="","",VLOOKUP(M13,個人番号,名簿!$J$1,FALSE))</f>
        <v/>
      </c>
      <c r="U13" s="208" t="str">
        <f>IF(M13="","",VLOOKUP(M13,個人番号,名簿!$I$1,FALSE))</f>
        <v/>
      </c>
      <c r="W13" s="218" t="str">
        <f>IF(D49="","",D49)</f>
        <v/>
      </c>
      <c r="X13" s="215" t="str">
        <f>IF(W13="","",VLOOKUP($S$1,学校番号,設定!$J$1,FALSE))</f>
        <v/>
      </c>
      <c r="Y13" s="263"/>
      <c r="Z13" s="263"/>
      <c r="AA13" s="263"/>
      <c r="AB13" s="264"/>
    </row>
    <row r="14" spans="1:28" ht="27.6" customHeight="1">
      <c r="A14" s="303"/>
      <c r="B14" s="205"/>
      <c r="C14" s="191"/>
      <c r="D14" s="191" t="str">
        <f>IF(B14="","",VLOOKUP(B14,個人番号,名簿!$D$1,FALSE))</f>
        <v/>
      </c>
      <c r="E14" s="191" t="str">
        <f>IF(B14="","",VLOOKUP(B14,個人番号,名簿!$E$1,FALSE))</f>
        <v/>
      </c>
      <c r="F14" s="187" t="str">
        <f>IF(B14="","",VLOOKUP(B14,個人番号,名簿!$H$1,FALSE))</f>
        <v/>
      </c>
      <c r="G14" s="191" t="str">
        <f>IF(B14="","",VLOOKUP(B14,個人番号,名簿!$F$1,FALSE))</f>
        <v/>
      </c>
      <c r="H14" s="298"/>
      <c r="I14" s="431" t="str">
        <f>IF(B14="","",VLOOKUP(B14,個人番号,名簿!$J$1,FALSE))</f>
        <v/>
      </c>
      <c r="J14" s="208" t="str">
        <f>IF(B14="","",VLOOKUP(B14,個人番号,名簿!$I$1,FALSE))</f>
        <v/>
      </c>
      <c r="L14" s="303"/>
      <c r="M14" s="205"/>
      <c r="N14" s="191"/>
      <c r="O14" s="191" t="str">
        <f>IF(M14="","",VLOOKUP(M14,個人番号,名簿!$D$1,FALSE))</f>
        <v/>
      </c>
      <c r="P14" s="191" t="str">
        <f>IF(M14="","",VLOOKUP(M14,個人番号,名簿!$E$1,FALSE))</f>
        <v/>
      </c>
      <c r="Q14" s="187" t="str">
        <f>IF(M14="","",VLOOKUP(M14,個人番号,名簿!$H$1,FALSE))</f>
        <v/>
      </c>
      <c r="R14" s="191" t="str">
        <f>IF(M14="","",VLOOKUP(M14,個人番号,名簿!$F$1,FALSE))</f>
        <v/>
      </c>
      <c r="S14" s="298"/>
      <c r="T14" s="431" t="str">
        <f>IF(M14="","",VLOOKUP(M14,個人番号,名簿!$J$1,FALSE))</f>
        <v/>
      </c>
      <c r="U14" s="208" t="str">
        <f>IF(M14="","",VLOOKUP(M14,個人番号,名簿!$I$1,FALSE))</f>
        <v/>
      </c>
      <c r="W14" s="219" t="str">
        <f t="shared" ref="W14" si="0">IF(D50="","",D50)</f>
        <v/>
      </c>
      <c r="X14" s="208" t="str">
        <f>IF(W14="","",VLOOKUP($S$1,学校番号,設定!$J$1,FALSE))</f>
        <v/>
      </c>
      <c r="Y14" s="263"/>
      <c r="Z14" s="263"/>
      <c r="AA14" s="263"/>
      <c r="AB14" s="264"/>
    </row>
    <row r="15" spans="1:28" ht="27.6" customHeight="1">
      <c r="A15" s="303"/>
      <c r="B15" s="205"/>
      <c r="C15" s="191"/>
      <c r="D15" s="191" t="str">
        <f>IF(B15="","",VLOOKUP(B15,個人番号,名簿!$D$1,FALSE))</f>
        <v/>
      </c>
      <c r="E15" s="191" t="str">
        <f>IF(B15="","",VLOOKUP(B15,個人番号,名簿!$E$1,FALSE))</f>
        <v/>
      </c>
      <c r="F15" s="187" t="str">
        <f>IF(B15="","",VLOOKUP(B15,個人番号,名簿!$H$1,FALSE))</f>
        <v/>
      </c>
      <c r="G15" s="191" t="str">
        <f>IF(B15="","",VLOOKUP(B15,個人番号,名簿!$F$1,FALSE))</f>
        <v/>
      </c>
      <c r="H15" s="298"/>
      <c r="I15" s="431" t="str">
        <f>IF(B15="","",VLOOKUP(B15,個人番号,名簿!$J$1,FALSE))</f>
        <v/>
      </c>
      <c r="J15" s="208" t="str">
        <f>IF(B15="","",VLOOKUP(B15,個人番号,名簿!$I$1,FALSE))</f>
        <v/>
      </c>
      <c r="L15" s="303"/>
      <c r="M15" s="205"/>
      <c r="N15" s="191"/>
      <c r="O15" s="191" t="str">
        <f>IF(M15="","",VLOOKUP(M15,個人番号,名簿!$D$1,FALSE))</f>
        <v/>
      </c>
      <c r="P15" s="191" t="str">
        <f>IF(M15="","",VLOOKUP(M15,個人番号,名簿!$E$1,FALSE))</f>
        <v/>
      </c>
      <c r="Q15" s="187" t="str">
        <f>IF(M15="","",VLOOKUP(M15,個人番号,名簿!$H$1,FALSE))</f>
        <v/>
      </c>
      <c r="R15" s="191" t="str">
        <f>IF(M15="","",VLOOKUP(M15,個人番号,名簿!$F$1,FALSE))</f>
        <v/>
      </c>
      <c r="S15" s="298"/>
      <c r="T15" s="431" t="str">
        <f>IF(M15="","",VLOOKUP(M15,個人番号,名簿!$J$1,FALSE))</f>
        <v/>
      </c>
      <c r="U15" s="208" t="str">
        <f>IF(M15="","",VLOOKUP(M15,個人番号,名簿!$I$1,FALSE))</f>
        <v/>
      </c>
      <c r="W15" s="219" t="str">
        <f>IF(H49="","",H49)</f>
        <v/>
      </c>
      <c r="X15" s="208" t="str">
        <f>IF(W15="","",VLOOKUP($S$1,学校番号,設定!$J$1,FALSE))</f>
        <v/>
      </c>
      <c r="Y15" s="263"/>
      <c r="Z15" s="263"/>
      <c r="AA15" s="263"/>
      <c r="AB15" s="264"/>
    </row>
    <row r="16" spans="1:28" ht="27.6" customHeight="1" thickBot="1">
      <c r="A16" s="303"/>
      <c r="B16" s="205"/>
      <c r="C16" s="191"/>
      <c r="D16" s="191" t="str">
        <f>IF(B16="","",VLOOKUP(B16,個人番号,名簿!$D$1,FALSE))</f>
        <v/>
      </c>
      <c r="E16" s="191" t="str">
        <f>IF(B16="","",VLOOKUP(B16,個人番号,名簿!$E$1,FALSE))</f>
        <v/>
      </c>
      <c r="F16" s="187" t="str">
        <f>IF(B16="","",VLOOKUP(B16,個人番号,名簿!$H$1,FALSE))</f>
        <v/>
      </c>
      <c r="G16" s="191" t="str">
        <f>IF(B16="","",VLOOKUP(B16,個人番号,名簿!$F$1,FALSE))</f>
        <v/>
      </c>
      <c r="H16" s="298"/>
      <c r="I16" s="431" t="str">
        <f>IF(B16="","",VLOOKUP(B16,個人番号,名簿!$J$1,FALSE))</f>
        <v/>
      </c>
      <c r="J16" s="208" t="str">
        <f>IF(B16="","",VLOOKUP(B16,個人番号,名簿!$I$1,FALSE))</f>
        <v/>
      </c>
      <c r="L16" s="303"/>
      <c r="M16" s="205"/>
      <c r="N16" s="191"/>
      <c r="O16" s="191" t="str">
        <f>IF(M16="","",VLOOKUP(M16,個人番号,名簿!$D$1,FALSE))</f>
        <v/>
      </c>
      <c r="P16" s="191" t="str">
        <f>IF(M16="","",VLOOKUP(M16,個人番号,名簿!$E$1,FALSE))</f>
        <v/>
      </c>
      <c r="Q16" s="187" t="str">
        <f>IF(M16="","",VLOOKUP(M16,個人番号,名簿!$H$1,FALSE))</f>
        <v/>
      </c>
      <c r="R16" s="191" t="str">
        <f>IF(M16="","",VLOOKUP(M16,個人番号,名簿!$F$1,FALSE))</f>
        <v/>
      </c>
      <c r="S16" s="298"/>
      <c r="T16" s="431" t="str">
        <f>IF(M16="","",VLOOKUP(M16,個人番号,名簿!$J$1,FALSE))</f>
        <v/>
      </c>
      <c r="U16" s="208" t="str">
        <f>IF(M16="","",VLOOKUP(M16,個人番号,名簿!$I$1,FALSE))</f>
        <v/>
      </c>
      <c r="W16" s="220" t="str">
        <f>IF(H50="","",H50)</f>
        <v/>
      </c>
      <c r="X16" s="209" t="str">
        <f>IF(W16="","",VLOOKUP($S$1,学校番号,設定!$J$1,FALSE))</f>
        <v/>
      </c>
      <c r="Y16" s="263"/>
      <c r="Z16" s="263"/>
      <c r="AA16" s="263"/>
      <c r="AB16" s="264"/>
    </row>
    <row r="17" spans="1:31" ht="27.6" customHeight="1">
      <c r="A17" s="303"/>
      <c r="B17" s="205"/>
      <c r="C17" s="191"/>
      <c r="D17" s="191" t="str">
        <f>IF(B17="","",VLOOKUP(B17,個人番号,名簿!$D$1,FALSE))</f>
        <v/>
      </c>
      <c r="E17" s="191" t="str">
        <f>IF(B17="","",VLOOKUP(B17,個人番号,名簿!$E$1,FALSE))</f>
        <v/>
      </c>
      <c r="F17" s="187" t="str">
        <f>IF(B17="","",VLOOKUP(B17,個人番号,名簿!$H$1,FALSE))</f>
        <v/>
      </c>
      <c r="G17" s="191" t="str">
        <f>IF(B17="","",VLOOKUP(B17,個人番号,名簿!$F$1,FALSE))</f>
        <v/>
      </c>
      <c r="H17" s="298"/>
      <c r="I17" s="431" t="str">
        <f>IF(B17="","",VLOOKUP(B17,個人番号,名簿!$J$1,FALSE))</f>
        <v/>
      </c>
      <c r="J17" s="208" t="str">
        <f>IF(B17="","",VLOOKUP(B17,個人番号,名簿!$I$1,FALSE))</f>
        <v/>
      </c>
      <c r="L17" s="303"/>
      <c r="M17" s="205"/>
      <c r="N17" s="191"/>
      <c r="O17" s="191" t="str">
        <f>IF(M17="","",VLOOKUP(M17,個人番号,名簿!$D$1,FALSE))</f>
        <v/>
      </c>
      <c r="P17" s="191" t="str">
        <f>IF(M17="","",VLOOKUP(M17,個人番号,名簿!$E$1,FALSE))</f>
        <v/>
      </c>
      <c r="Q17" s="187" t="str">
        <f>IF(M17="","",VLOOKUP(M17,個人番号,名簿!$H$1,FALSE))</f>
        <v/>
      </c>
      <c r="R17" s="191" t="str">
        <f>IF(M17="","",VLOOKUP(M17,個人番号,名簿!$F$1,FALSE))</f>
        <v/>
      </c>
      <c r="S17" s="298"/>
      <c r="T17" s="431" t="str">
        <f>IF(M17="","",VLOOKUP(M17,個人番号,名簿!$J$1,FALSE))</f>
        <v/>
      </c>
      <c r="U17" s="208" t="str">
        <f>IF(M17="","",VLOOKUP(M17,個人番号,名簿!$I$1,FALSE))</f>
        <v/>
      </c>
    </row>
    <row r="18" spans="1:31" ht="27.6" customHeight="1">
      <c r="A18" s="303"/>
      <c r="B18" s="205"/>
      <c r="C18" s="191"/>
      <c r="D18" s="191" t="str">
        <f>IF(B18="","",VLOOKUP(B18,個人番号,名簿!$D$1,FALSE))</f>
        <v/>
      </c>
      <c r="E18" s="191" t="str">
        <f>IF(B18="","",VLOOKUP(B18,個人番号,名簿!$E$1,FALSE))</f>
        <v/>
      </c>
      <c r="F18" s="187" t="str">
        <f>IF(B18="","",VLOOKUP(B18,個人番号,名簿!$H$1,FALSE))</f>
        <v/>
      </c>
      <c r="G18" s="191" t="str">
        <f>IF(B18="","",VLOOKUP(B18,個人番号,名簿!$F$1,FALSE))</f>
        <v/>
      </c>
      <c r="H18" s="298"/>
      <c r="I18" s="431" t="str">
        <f>IF(B18="","",VLOOKUP(B18,個人番号,名簿!$J$1,FALSE))</f>
        <v/>
      </c>
      <c r="J18" s="208" t="str">
        <f>IF(B18="","",VLOOKUP(B18,個人番号,名簿!$I$1,FALSE))</f>
        <v/>
      </c>
      <c r="L18" s="303"/>
      <c r="M18" s="205"/>
      <c r="N18" s="191"/>
      <c r="O18" s="191" t="str">
        <f>IF(M18="","",VLOOKUP(M18,個人番号,名簿!$D$1,FALSE))</f>
        <v/>
      </c>
      <c r="P18" s="191" t="str">
        <f>IF(M18="","",VLOOKUP(M18,個人番号,名簿!$E$1,FALSE))</f>
        <v/>
      </c>
      <c r="Q18" s="187" t="str">
        <f>IF(M18="","",VLOOKUP(M18,個人番号,名簿!$H$1,FALSE))</f>
        <v/>
      </c>
      <c r="R18" s="191" t="str">
        <f>IF(M18="","",VLOOKUP(M18,個人番号,名簿!$F$1,FALSE))</f>
        <v/>
      </c>
      <c r="S18" s="298"/>
      <c r="T18" s="431" t="str">
        <f>IF(M18="","",VLOOKUP(M18,個人番号,名簿!$J$1,FALSE))</f>
        <v/>
      </c>
      <c r="U18" s="208" t="str">
        <f>IF(M18="","",VLOOKUP(M18,個人番号,名簿!$I$1,FALSE))</f>
        <v/>
      </c>
      <c r="W18" s="285" t="s">
        <v>2</v>
      </c>
    </row>
    <row r="19" spans="1:31" ht="27.6" customHeight="1" thickBot="1">
      <c r="A19" s="303"/>
      <c r="B19" s="205"/>
      <c r="C19" s="191"/>
      <c r="D19" s="191" t="str">
        <f>IF(B19="","",VLOOKUP(B19,個人番号,名簿!$D$1,FALSE))</f>
        <v/>
      </c>
      <c r="E19" s="191" t="str">
        <f>IF(B19="","",VLOOKUP(B19,個人番号,名簿!$E$1,FALSE))</f>
        <v/>
      </c>
      <c r="F19" s="187" t="str">
        <f>IF(B19="","",VLOOKUP(B19,個人番号,名簿!$H$1,FALSE))</f>
        <v/>
      </c>
      <c r="G19" s="191" t="str">
        <f>IF(B19="","",VLOOKUP(B19,個人番号,名簿!$F$1,FALSE))</f>
        <v/>
      </c>
      <c r="H19" s="298"/>
      <c r="I19" s="431" t="str">
        <f>IF(B19="","",VLOOKUP(B19,個人番号,名簿!$J$1,FALSE))</f>
        <v/>
      </c>
      <c r="J19" s="208" t="str">
        <f>IF(B19="","",VLOOKUP(B19,個人番号,名簿!$I$1,FALSE))</f>
        <v/>
      </c>
      <c r="L19" s="303"/>
      <c r="M19" s="205"/>
      <c r="N19" s="191"/>
      <c r="O19" s="191" t="str">
        <f>IF(M19="","",VLOOKUP(M19,個人番号,名簿!$D$1,FALSE))</f>
        <v/>
      </c>
      <c r="P19" s="191" t="str">
        <f>IF(M19="","",VLOOKUP(M19,個人番号,名簿!$E$1,FALSE))</f>
        <v/>
      </c>
      <c r="Q19" s="187" t="str">
        <f>IF(M19="","",VLOOKUP(M19,個人番号,名簿!$H$1,FALSE))</f>
        <v/>
      </c>
      <c r="R19" s="191" t="str">
        <f>IF(M19="","",VLOOKUP(M19,個人番号,名簿!$F$1,FALSE))</f>
        <v/>
      </c>
      <c r="S19" s="298"/>
      <c r="T19" s="431" t="str">
        <f>IF(M19="","",VLOOKUP(M19,個人番号,名簿!$J$1,FALSE))</f>
        <v/>
      </c>
      <c r="U19" s="208" t="str">
        <f>IF(M19="","",VLOOKUP(M19,個人番号,名簿!$I$1,FALSE))</f>
        <v/>
      </c>
      <c r="W19" s="210" t="s">
        <v>483</v>
      </c>
      <c r="X19" s="210" t="s">
        <v>1079</v>
      </c>
      <c r="Y19" s="235" t="s">
        <v>1545</v>
      </c>
      <c r="Z19" s="235" t="s">
        <v>1546</v>
      </c>
      <c r="AA19" s="235" t="s">
        <v>1547</v>
      </c>
      <c r="AB19" s="235" t="s">
        <v>1551</v>
      </c>
      <c r="AC19" s="235" t="s">
        <v>1552</v>
      </c>
      <c r="AD19" s="210" t="s">
        <v>1542</v>
      </c>
      <c r="AE19" s="210" t="s">
        <v>2632</v>
      </c>
    </row>
    <row r="20" spans="1:31" ht="27.6" customHeight="1" thickBot="1">
      <c r="A20" s="303"/>
      <c r="B20" s="205"/>
      <c r="C20" s="191"/>
      <c r="D20" s="191" t="str">
        <f>IF(B20="","",VLOOKUP(B20,個人番号,名簿!$D$1,FALSE))</f>
        <v/>
      </c>
      <c r="E20" s="191" t="str">
        <f>IF(B20="","",VLOOKUP(B20,個人番号,名簿!$E$1,FALSE))</f>
        <v/>
      </c>
      <c r="F20" s="187" t="str">
        <f>IF(B20="","",VLOOKUP(B20,個人番号,名簿!$H$1,FALSE))</f>
        <v/>
      </c>
      <c r="G20" s="191" t="str">
        <f>IF(B20="","",VLOOKUP(B20,個人番号,名簿!$F$1,FALSE))</f>
        <v/>
      </c>
      <c r="H20" s="298"/>
      <c r="I20" s="431" t="str">
        <f>IF(B20="","",VLOOKUP(B20,個人番号,名簿!$J$1,FALSE))</f>
        <v/>
      </c>
      <c r="J20" s="208" t="str">
        <f>IF(B20="","",VLOOKUP(B20,個人番号,名簿!$I$1,FALSE))</f>
        <v/>
      </c>
      <c r="L20" s="303"/>
      <c r="M20" s="205"/>
      <c r="N20" s="191"/>
      <c r="O20" s="191" t="str">
        <f>IF(M20="","",VLOOKUP(M20,個人番号,名簿!$D$1,FALSE))</f>
        <v/>
      </c>
      <c r="P20" s="191" t="str">
        <f>IF(M20="","",VLOOKUP(M20,個人番号,名簿!$E$1,FALSE))</f>
        <v/>
      </c>
      <c r="Q20" s="187" t="str">
        <f>IF(M20="","",VLOOKUP(M20,個人番号,名簿!$H$1,FALSE))</f>
        <v/>
      </c>
      <c r="R20" s="191" t="str">
        <f>IF(M20="","",VLOOKUP(M20,個人番号,名簿!$F$1,FALSE))</f>
        <v/>
      </c>
      <c r="S20" s="298"/>
      <c r="T20" s="431" t="str">
        <f>IF(M20="","",VLOOKUP(M20,個人番号,名簿!$J$1,FALSE))</f>
        <v/>
      </c>
      <c r="U20" s="208" t="str">
        <f>IF(M20="","",VLOOKUP(M20,個人番号,名簿!$I$1,FALSE))</f>
        <v/>
      </c>
      <c r="W20" s="225">
        <f>$S$1</f>
        <v>0</v>
      </c>
      <c r="X20" s="226" t="str">
        <f>$B$4</f>
        <v/>
      </c>
      <c r="Y20" s="236">
        <f>$B$50</f>
        <v>0</v>
      </c>
      <c r="Z20" s="236">
        <f>$B$51</f>
        <v>0</v>
      </c>
      <c r="AA20" s="236">
        <f>$B$52</f>
        <v>0</v>
      </c>
      <c r="AB20" s="294"/>
      <c r="AC20" s="294"/>
      <c r="AD20" s="227">
        <f>$C$54</f>
        <v>0</v>
      </c>
      <c r="AE20" s="227">
        <f>$D$57</f>
        <v>0</v>
      </c>
    </row>
    <row r="21" spans="1:31" ht="27.6" customHeight="1" thickBot="1">
      <c r="A21" s="303"/>
      <c r="B21" s="205"/>
      <c r="C21" s="191"/>
      <c r="D21" s="191" t="str">
        <f>IF(B21="","",VLOOKUP(B21,個人番号,名簿!$D$1,FALSE))</f>
        <v/>
      </c>
      <c r="E21" s="191" t="str">
        <f>IF(B21="","",VLOOKUP(B21,個人番号,名簿!$E$1,FALSE))</f>
        <v/>
      </c>
      <c r="F21" s="187" t="str">
        <f>IF(B21="","",VLOOKUP(B21,個人番号,名簿!$H$1,FALSE))</f>
        <v/>
      </c>
      <c r="G21" s="191" t="str">
        <f>IF(B21="","",VLOOKUP(B21,個人番号,名簿!$F$1,FALSE))</f>
        <v/>
      </c>
      <c r="H21" s="298"/>
      <c r="I21" s="431" t="str">
        <f>IF(B21="","",VLOOKUP(B21,個人番号,名簿!$J$1,FALSE))</f>
        <v/>
      </c>
      <c r="J21" s="208" t="str">
        <f>IF(B21="","",VLOOKUP(B21,個人番号,名簿!$I$1,FALSE))</f>
        <v/>
      </c>
      <c r="L21" s="303"/>
      <c r="M21" s="205"/>
      <c r="N21" s="191"/>
      <c r="O21" s="191" t="str">
        <f>IF(M21="","",VLOOKUP(M21,個人番号,名簿!$D$1,FALSE))</f>
        <v/>
      </c>
      <c r="P21" s="191" t="str">
        <f>IF(M21="","",VLOOKUP(M21,個人番号,名簿!$E$1,FALSE))</f>
        <v/>
      </c>
      <c r="Q21" s="187" t="str">
        <f>IF(M21="","",VLOOKUP(M21,個人番号,名簿!$H$1,FALSE))</f>
        <v/>
      </c>
      <c r="R21" s="191" t="str">
        <f>IF(M21="","",VLOOKUP(M21,個人番号,名簿!$F$1,FALSE))</f>
        <v/>
      </c>
      <c r="S21" s="298"/>
      <c r="T21" s="431" t="str">
        <f>IF(M21="","",VLOOKUP(M21,個人番号,名簿!$J$1,FALSE))</f>
        <v/>
      </c>
      <c r="U21" s="208" t="str">
        <f>IF(M21="","",VLOOKUP(M21,個人番号,名簿!$I$1,FALSE))</f>
        <v/>
      </c>
    </row>
    <row r="22" spans="1:31" ht="27.6" customHeight="1" thickBot="1">
      <c r="A22" s="303"/>
      <c r="B22" s="205"/>
      <c r="C22" s="191"/>
      <c r="D22" s="191" t="str">
        <f>IF(B22="","",VLOOKUP(B22,個人番号,名簿!$D$1,FALSE))</f>
        <v/>
      </c>
      <c r="E22" s="191" t="str">
        <f>IF(B22="","",VLOOKUP(B22,個人番号,名簿!$E$1,FALSE))</f>
        <v/>
      </c>
      <c r="F22" s="187" t="str">
        <f>IF(B22="","",VLOOKUP(B22,個人番号,名簿!$H$1,FALSE))</f>
        <v/>
      </c>
      <c r="G22" s="191" t="str">
        <f>IF(B22="","",VLOOKUP(B22,個人番号,名簿!$F$1,FALSE))</f>
        <v/>
      </c>
      <c r="H22" s="298"/>
      <c r="I22" s="431" t="str">
        <f>IF(B22="","",VLOOKUP(B22,個人番号,名簿!$J$1,FALSE))</f>
        <v/>
      </c>
      <c r="J22" s="208" t="str">
        <f>IF(B22="","",VLOOKUP(B22,個人番号,名簿!$I$1,FALSE))</f>
        <v/>
      </c>
      <c r="L22" s="303"/>
      <c r="M22" s="205"/>
      <c r="N22" s="191"/>
      <c r="O22" s="191" t="str">
        <f>IF(M22="","",VLOOKUP(M22,個人番号,名簿!$D$1,FALSE))</f>
        <v/>
      </c>
      <c r="P22" s="191" t="str">
        <f>IF(M22="","",VLOOKUP(M22,個人番号,名簿!$E$1,FALSE))</f>
        <v/>
      </c>
      <c r="Q22" s="187" t="str">
        <f>IF(M22="","",VLOOKUP(M22,個人番号,名簿!$H$1,FALSE))</f>
        <v/>
      </c>
      <c r="R22" s="191" t="str">
        <f>IF(M22="","",VLOOKUP(M22,個人番号,名簿!$F$1,FALSE))</f>
        <v/>
      </c>
      <c r="S22" s="298"/>
      <c r="T22" s="431" t="str">
        <f>IF(M22="","",VLOOKUP(M22,個人番号,名簿!$J$1,FALSE))</f>
        <v/>
      </c>
      <c r="U22" s="208" t="str">
        <f>IF(M22="","",VLOOKUP(M22,個人番号,名簿!$I$1,FALSE))</f>
        <v/>
      </c>
      <c r="W22" s="268" t="s">
        <v>2165</v>
      </c>
    </row>
    <row r="23" spans="1:31" ht="27.6" customHeight="1">
      <c r="A23" s="303"/>
      <c r="B23" s="205"/>
      <c r="C23" s="191"/>
      <c r="D23" s="191" t="str">
        <f>IF(B23="","",VLOOKUP(B23,個人番号,名簿!$D$1,FALSE))</f>
        <v/>
      </c>
      <c r="E23" s="191" t="str">
        <f>IF(B23="","",VLOOKUP(B23,個人番号,名簿!$E$1,FALSE))</f>
        <v/>
      </c>
      <c r="F23" s="187" t="str">
        <f>IF(B23="","",VLOOKUP(B23,個人番号,名簿!$H$1,FALSE))</f>
        <v/>
      </c>
      <c r="G23" s="191" t="str">
        <f>IF(B23="","",VLOOKUP(B23,個人番号,名簿!$F$1,FALSE))</f>
        <v/>
      </c>
      <c r="H23" s="298"/>
      <c r="I23" s="431" t="str">
        <f>IF(B23="","",VLOOKUP(B23,個人番号,名簿!$J$1,FALSE))</f>
        <v/>
      </c>
      <c r="J23" s="208" t="str">
        <f>IF(B23="","",VLOOKUP(B23,個人番号,名簿!$I$1,FALSE))</f>
        <v/>
      </c>
      <c r="L23" s="303"/>
      <c r="M23" s="205"/>
      <c r="N23" s="191"/>
      <c r="O23" s="191" t="str">
        <f>IF(M23="","",VLOOKUP(M23,個人番号,名簿!$D$1,FALSE))</f>
        <v/>
      </c>
      <c r="P23" s="191" t="str">
        <f>IF(M23="","",VLOOKUP(M23,個人番号,名簿!$E$1,FALSE))</f>
        <v/>
      </c>
      <c r="Q23" s="187" t="str">
        <f>IF(M23="","",VLOOKUP(M23,個人番号,名簿!$H$1,FALSE))</f>
        <v/>
      </c>
      <c r="R23" s="191" t="str">
        <f>IF(M23="","",VLOOKUP(M23,個人番号,名簿!$F$1,FALSE))</f>
        <v/>
      </c>
      <c r="S23" s="298"/>
      <c r="T23" s="431" t="str">
        <f>IF(M23="","",VLOOKUP(M23,個人番号,名簿!$J$1,FALSE))</f>
        <v/>
      </c>
      <c r="U23" s="208" t="str">
        <f>IF(M23="","",VLOOKUP(M23,個人番号,名簿!$I$1,FALSE))</f>
        <v/>
      </c>
      <c r="W23" s="231" t="s">
        <v>2319</v>
      </c>
    </row>
    <row r="24" spans="1:31" ht="27.6" customHeight="1">
      <c r="A24" s="303"/>
      <c r="B24" s="205"/>
      <c r="C24" s="191"/>
      <c r="D24" s="191" t="str">
        <f>IF(B24="","",VLOOKUP(B24,個人番号,名簿!$D$1,FALSE))</f>
        <v/>
      </c>
      <c r="E24" s="191" t="str">
        <f>IF(B24="","",VLOOKUP(B24,個人番号,名簿!$E$1,FALSE))</f>
        <v/>
      </c>
      <c r="F24" s="187" t="str">
        <f>IF(B24="","",VLOOKUP(B24,個人番号,名簿!$H$1,FALSE))</f>
        <v/>
      </c>
      <c r="G24" s="191" t="str">
        <f>IF(B24="","",VLOOKUP(B24,個人番号,名簿!$F$1,FALSE))</f>
        <v/>
      </c>
      <c r="H24" s="298"/>
      <c r="I24" s="431" t="str">
        <f>IF(B24="","",VLOOKUP(B24,個人番号,名簿!$J$1,FALSE))</f>
        <v/>
      </c>
      <c r="J24" s="208" t="str">
        <f>IF(B24="","",VLOOKUP(B24,個人番号,名簿!$I$1,FALSE))</f>
        <v/>
      </c>
      <c r="L24" s="303"/>
      <c r="M24" s="205"/>
      <c r="N24" s="191"/>
      <c r="O24" s="191" t="str">
        <f>IF(M24="","",VLOOKUP(M24,個人番号,名簿!$D$1,FALSE))</f>
        <v/>
      </c>
      <c r="P24" s="191" t="str">
        <f>IF(M24="","",VLOOKUP(M24,個人番号,名簿!$E$1,FALSE))</f>
        <v/>
      </c>
      <c r="Q24" s="187" t="str">
        <f>IF(M24="","",VLOOKUP(M24,個人番号,名簿!$H$1,FALSE))</f>
        <v/>
      </c>
      <c r="R24" s="191" t="str">
        <f>IF(M24="","",VLOOKUP(M24,個人番号,名簿!$F$1,FALSE))</f>
        <v/>
      </c>
      <c r="S24" s="298"/>
      <c r="T24" s="431" t="str">
        <f>IF(M24="","",VLOOKUP(M24,個人番号,名簿!$J$1,FALSE))</f>
        <v/>
      </c>
      <c r="U24" s="208" t="str">
        <f>IF(M24="","",VLOOKUP(M24,個人番号,名簿!$I$1,FALSE))</f>
        <v/>
      </c>
      <c r="W24" s="232" t="s">
        <v>2321</v>
      </c>
    </row>
    <row r="25" spans="1:31" ht="27.6" customHeight="1" thickBot="1">
      <c r="A25" s="303"/>
      <c r="B25" s="205"/>
      <c r="C25" s="191"/>
      <c r="D25" s="191" t="str">
        <f>IF(B25="","",VLOOKUP(B25,個人番号,名簿!$D$1,FALSE))</f>
        <v/>
      </c>
      <c r="E25" s="191" t="str">
        <f>IF(B25="","",VLOOKUP(B25,個人番号,名簿!$E$1,FALSE))</f>
        <v/>
      </c>
      <c r="F25" s="187" t="str">
        <f>IF(B25="","",VLOOKUP(B25,個人番号,名簿!$H$1,FALSE))</f>
        <v/>
      </c>
      <c r="G25" s="191" t="str">
        <f>IF(B25="","",VLOOKUP(B25,個人番号,名簿!$F$1,FALSE))</f>
        <v/>
      </c>
      <c r="H25" s="298"/>
      <c r="I25" s="431" t="str">
        <f>IF(B25="","",VLOOKUP(B25,個人番号,名簿!$J$1,FALSE))</f>
        <v/>
      </c>
      <c r="J25" s="208" t="str">
        <f>IF(B25="","",VLOOKUP(B25,個人番号,名簿!$I$1,FALSE))</f>
        <v/>
      </c>
      <c r="L25" s="303"/>
      <c r="M25" s="205"/>
      <c r="N25" s="191"/>
      <c r="O25" s="191" t="str">
        <f>IF(M25="","",VLOOKUP(M25,個人番号,名簿!$D$1,FALSE))</f>
        <v/>
      </c>
      <c r="P25" s="191" t="str">
        <f>IF(M25="","",VLOOKUP(M25,個人番号,名簿!$E$1,FALSE))</f>
        <v/>
      </c>
      <c r="Q25" s="187" t="str">
        <f>IF(M25="","",VLOOKUP(M25,個人番号,名簿!$H$1,FALSE))</f>
        <v/>
      </c>
      <c r="R25" s="191" t="str">
        <f>IF(M25="","",VLOOKUP(M25,個人番号,名簿!$F$1,FALSE))</f>
        <v/>
      </c>
      <c r="S25" s="298"/>
      <c r="T25" s="431" t="str">
        <f>IF(M25="","",VLOOKUP(M25,個人番号,名簿!$J$1,FALSE))</f>
        <v/>
      </c>
      <c r="U25" s="208" t="str">
        <f>IF(M25="","",VLOOKUP(M25,個人番号,名簿!$I$1,FALSE))</f>
        <v/>
      </c>
      <c r="W25" s="233" t="s">
        <v>2323</v>
      </c>
    </row>
    <row r="26" spans="1:31" ht="27.6" customHeight="1">
      <c r="A26" s="303"/>
      <c r="B26" s="205"/>
      <c r="C26" s="191"/>
      <c r="D26" s="191" t="str">
        <f>IF(B26="","",VLOOKUP(B26,個人番号,名簿!$D$1,FALSE))</f>
        <v/>
      </c>
      <c r="E26" s="191" t="str">
        <f>IF(B26="","",VLOOKUP(B26,個人番号,名簿!$E$1,FALSE))</f>
        <v/>
      </c>
      <c r="F26" s="187" t="str">
        <f>IF(B26="","",VLOOKUP(B26,個人番号,名簿!$H$1,FALSE))</f>
        <v/>
      </c>
      <c r="G26" s="191" t="str">
        <f>IF(B26="","",VLOOKUP(B26,個人番号,名簿!$F$1,FALSE))</f>
        <v/>
      </c>
      <c r="H26" s="298"/>
      <c r="I26" s="431" t="str">
        <f>IF(B26="","",VLOOKUP(B26,個人番号,名簿!$J$1,FALSE))</f>
        <v/>
      </c>
      <c r="J26" s="208" t="str">
        <f>IF(B26="","",VLOOKUP(B26,個人番号,名簿!$I$1,FALSE))</f>
        <v/>
      </c>
      <c r="L26" s="303"/>
      <c r="M26" s="205"/>
      <c r="N26" s="191"/>
      <c r="O26" s="191" t="str">
        <f>IF(M26="","",VLOOKUP(M26,個人番号,名簿!$D$1,FALSE))</f>
        <v/>
      </c>
      <c r="P26" s="191" t="str">
        <f>IF(M26="","",VLOOKUP(M26,個人番号,名簿!$E$1,FALSE))</f>
        <v/>
      </c>
      <c r="Q26" s="187" t="str">
        <f>IF(M26="","",VLOOKUP(M26,個人番号,名簿!$H$1,FALSE))</f>
        <v/>
      </c>
      <c r="R26" s="191" t="str">
        <f>IF(M26="","",VLOOKUP(M26,個人番号,名簿!$F$1,FALSE))</f>
        <v/>
      </c>
      <c r="S26" s="298"/>
      <c r="T26" s="431" t="str">
        <f>IF(M26="","",VLOOKUP(M26,個人番号,名簿!$J$1,FALSE))</f>
        <v/>
      </c>
      <c r="U26" s="208" t="str">
        <f>IF(M26="","",VLOOKUP(M26,個人番号,名簿!$I$1,FALSE))</f>
        <v/>
      </c>
    </row>
    <row r="27" spans="1:31" ht="27.6" customHeight="1">
      <c r="A27" s="303"/>
      <c r="B27" s="205"/>
      <c r="C27" s="191"/>
      <c r="D27" s="191" t="str">
        <f>IF(B27="","",VLOOKUP(B27,個人番号,名簿!$D$1,FALSE))</f>
        <v/>
      </c>
      <c r="E27" s="191" t="str">
        <f>IF(B27="","",VLOOKUP(B27,個人番号,名簿!$E$1,FALSE))</f>
        <v/>
      </c>
      <c r="F27" s="187" t="str">
        <f>IF(B27="","",VLOOKUP(B27,個人番号,名簿!$H$1,FALSE))</f>
        <v/>
      </c>
      <c r="G27" s="191" t="str">
        <f>IF(B27="","",VLOOKUP(B27,個人番号,名簿!$F$1,FALSE))</f>
        <v/>
      </c>
      <c r="H27" s="298"/>
      <c r="I27" s="431" t="str">
        <f>IF(B27="","",VLOOKUP(B27,個人番号,名簿!$J$1,FALSE))</f>
        <v/>
      </c>
      <c r="J27" s="208" t="str">
        <f>IF(B27="","",VLOOKUP(B27,個人番号,名簿!$I$1,FALSE))</f>
        <v/>
      </c>
      <c r="L27" s="303"/>
      <c r="M27" s="205"/>
      <c r="N27" s="191"/>
      <c r="O27" s="191" t="str">
        <f>IF(M27="","",VLOOKUP(M27,個人番号,名簿!$D$1,FALSE))</f>
        <v/>
      </c>
      <c r="P27" s="191" t="str">
        <f>IF(M27="","",VLOOKUP(M27,個人番号,名簿!$E$1,FALSE))</f>
        <v/>
      </c>
      <c r="Q27" s="187" t="str">
        <f>IF(M27="","",VLOOKUP(M27,個人番号,名簿!$H$1,FALSE))</f>
        <v/>
      </c>
      <c r="R27" s="191" t="str">
        <f>IF(M27="","",VLOOKUP(M27,個人番号,名簿!$F$1,FALSE))</f>
        <v/>
      </c>
      <c r="S27" s="298"/>
      <c r="T27" s="431" t="str">
        <f>IF(M27="","",VLOOKUP(M27,個人番号,名簿!$J$1,FALSE))</f>
        <v/>
      </c>
      <c r="U27" s="208" t="str">
        <f>IF(M27="","",VLOOKUP(M27,個人番号,名簿!$I$1,FALSE))</f>
        <v/>
      </c>
    </row>
    <row r="28" spans="1:31" ht="27.6" customHeight="1">
      <c r="A28" s="303"/>
      <c r="B28" s="205"/>
      <c r="C28" s="191"/>
      <c r="D28" s="191" t="str">
        <f>IF(B28="","",VLOOKUP(B28,個人番号,名簿!$D$1,FALSE))</f>
        <v/>
      </c>
      <c r="E28" s="191" t="str">
        <f>IF(B28="","",VLOOKUP(B28,個人番号,名簿!$E$1,FALSE))</f>
        <v/>
      </c>
      <c r="F28" s="187" t="str">
        <f>IF(B28="","",VLOOKUP(B28,個人番号,名簿!$H$1,FALSE))</f>
        <v/>
      </c>
      <c r="G28" s="191" t="str">
        <f>IF(B28="","",VLOOKUP(B28,個人番号,名簿!$F$1,FALSE))</f>
        <v/>
      </c>
      <c r="H28" s="298"/>
      <c r="I28" s="431" t="str">
        <f>IF(B28="","",VLOOKUP(B28,個人番号,名簿!$J$1,FALSE))</f>
        <v/>
      </c>
      <c r="J28" s="208" t="str">
        <f>IF(B28="","",VLOOKUP(B28,個人番号,名簿!$I$1,FALSE))</f>
        <v/>
      </c>
      <c r="L28" s="303"/>
      <c r="M28" s="205"/>
      <c r="N28" s="191"/>
      <c r="O28" s="191" t="str">
        <f>IF(M28="","",VLOOKUP(M28,個人番号,名簿!$D$1,FALSE))</f>
        <v/>
      </c>
      <c r="P28" s="191" t="str">
        <f>IF(M28="","",VLOOKUP(M28,個人番号,名簿!$E$1,FALSE))</f>
        <v/>
      </c>
      <c r="Q28" s="187" t="str">
        <f>IF(M28="","",VLOOKUP(M28,個人番号,名簿!$H$1,FALSE))</f>
        <v/>
      </c>
      <c r="R28" s="191" t="str">
        <f>IF(M28="","",VLOOKUP(M28,個人番号,名簿!$F$1,FALSE))</f>
        <v/>
      </c>
      <c r="S28" s="298"/>
      <c r="T28" s="431" t="str">
        <f>IF(M28="","",VLOOKUP(M28,個人番号,名簿!$J$1,FALSE))</f>
        <v/>
      </c>
      <c r="U28" s="208" t="str">
        <f>IF(M28="","",VLOOKUP(M28,個人番号,名簿!$I$1,FALSE))</f>
        <v/>
      </c>
    </row>
    <row r="29" spans="1:31" ht="27.6" customHeight="1">
      <c r="A29" s="303"/>
      <c r="B29" s="205"/>
      <c r="C29" s="191"/>
      <c r="D29" s="191" t="str">
        <f>IF(B29="","",VLOOKUP(B29,個人番号,名簿!$D$1,FALSE))</f>
        <v/>
      </c>
      <c r="E29" s="191" t="str">
        <f>IF(B29="","",VLOOKUP(B29,個人番号,名簿!$E$1,FALSE))</f>
        <v/>
      </c>
      <c r="F29" s="187" t="str">
        <f>IF(B29="","",VLOOKUP(B29,個人番号,名簿!$H$1,FALSE))</f>
        <v/>
      </c>
      <c r="G29" s="191" t="str">
        <f>IF(B29="","",VLOOKUP(B29,個人番号,名簿!$F$1,FALSE))</f>
        <v/>
      </c>
      <c r="H29" s="298"/>
      <c r="I29" s="431" t="str">
        <f>IF(B29="","",VLOOKUP(B29,個人番号,名簿!$J$1,FALSE))</f>
        <v/>
      </c>
      <c r="J29" s="208" t="str">
        <f>IF(B29="","",VLOOKUP(B29,個人番号,名簿!$I$1,FALSE))</f>
        <v/>
      </c>
      <c r="L29" s="303"/>
      <c r="M29" s="205"/>
      <c r="N29" s="191"/>
      <c r="O29" s="191" t="str">
        <f>IF(M29="","",VLOOKUP(M29,個人番号,名簿!$D$1,FALSE))</f>
        <v/>
      </c>
      <c r="P29" s="191" t="str">
        <f>IF(M29="","",VLOOKUP(M29,個人番号,名簿!$E$1,FALSE))</f>
        <v/>
      </c>
      <c r="Q29" s="187" t="str">
        <f>IF(M29="","",VLOOKUP(M29,個人番号,名簿!$H$1,FALSE))</f>
        <v/>
      </c>
      <c r="R29" s="191" t="str">
        <f>IF(M29="","",VLOOKUP(M29,個人番号,名簿!$F$1,FALSE))</f>
        <v/>
      </c>
      <c r="S29" s="298"/>
      <c r="T29" s="431" t="str">
        <f>IF(M29="","",VLOOKUP(M29,個人番号,名簿!$J$1,FALSE))</f>
        <v/>
      </c>
      <c r="U29" s="208" t="str">
        <f>IF(M29="","",VLOOKUP(M29,個人番号,名簿!$I$1,FALSE))</f>
        <v/>
      </c>
    </row>
    <row r="30" spans="1:31" ht="27.6" customHeight="1">
      <c r="A30" s="303"/>
      <c r="B30" s="205"/>
      <c r="C30" s="191"/>
      <c r="D30" s="191" t="str">
        <f>IF(B30="","",VLOOKUP(B30,個人番号,名簿!$D$1,FALSE))</f>
        <v/>
      </c>
      <c r="E30" s="191" t="str">
        <f>IF(B30="","",VLOOKUP(B30,個人番号,名簿!$E$1,FALSE))</f>
        <v/>
      </c>
      <c r="F30" s="187" t="str">
        <f>IF(B30="","",VLOOKUP(B30,個人番号,名簿!$H$1,FALSE))</f>
        <v/>
      </c>
      <c r="G30" s="191" t="str">
        <f>IF(B30="","",VLOOKUP(B30,個人番号,名簿!$F$1,FALSE))</f>
        <v/>
      </c>
      <c r="H30" s="298"/>
      <c r="I30" s="431" t="str">
        <f>IF(B30="","",VLOOKUP(B30,個人番号,名簿!$J$1,FALSE))</f>
        <v/>
      </c>
      <c r="J30" s="208" t="str">
        <f>IF(B30="","",VLOOKUP(B30,個人番号,名簿!$I$1,FALSE))</f>
        <v/>
      </c>
      <c r="L30" s="303"/>
      <c r="M30" s="205"/>
      <c r="N30" s="191"/>
      <c r="O30" s="191" t="str">
        <f>IF(M30="","",VLOOKUP(M30,個人番号,名簿!$D$1,FALSE))</f>
        <v/>
      </c>
      <c r="P30" s="191" t="str">
        <f>IF(M30="","",VLOOKUP(M30,個人番号,名簿!$E$1,FALSE))</f>
        <v/>
      </c>
      <c r="Q30" s="187" t="str">
        <f>IF(M30="","",VLOOKUP(M30,個人番号,名簿!$H$1,FALSE))</f>
        <v/>
      </c>
      <c r="R30" s="191" t="str">
        <f>IF(M30="","",VLOOKUP(M30,個人番号,名簿!$F$1,FALSE))</f>
        <v/>
      </c>
      <c r="S30" s="298"/>
      <c r="T30" s="431" t="str">
        <f>IF(M30="","",VLOOKUP(M30,個人番号,名簿!$J$1,FALSE))</f>
        <v/>
      </c>
      <c r="U30" s="208" t="str">
        <f>IF(M30="","",VLOOKUP(M30,個人番号,名簿!$I$1,FALSE))</f>
        <v/>
      </c>
    </row>
    <row r="31" spans="1:31" ht="27.6" customHeight="1">
      <c r="A31" s="303"/>
      <c r="B31" s="205"/>
      <c r="C31" s="191"/>
      <c r="D31" s="191" t="str">
        <f>IF(B31="","",VLOOKUP(B31,個人番号,名簿!$D$1,FALSE))</f>
        <v/>
      </c>
      <c r="E31" s="191" t="str">
        <f>IF(B31="","",VLOOKUP(B31,個人番号,名簿!$E$1,FALSE))</f>
        <v/>
      </c>
      <c r="F31" s="187" t="str">
        <f>IF(B31="","",VLOOKUP(B31,個人番号,名簿!$H$1,FALSE))</f>
        <v/>
      </c>
      <c r="G31" s="191" t="str">
        <f>IF(B31="","",VLOOKUP(B31,個人番号,名簿!$F$1,FALSE))</f>
        <v/>
      </c>
      <c r="H31" s="298"/>
      <c r="I31" s="431" t="str">
        <f>IF(B31="","",VLOOKUP(B31,個人番号,名簿!$J$1,FALSE))</f>
        <v/>
      </c>
      <c r="J31" s="208" t="str">
        <f>IF(B31="","",VLOOKUP(B31,個人番号,名簿!$I$1,FALSE))</f>
        <v/>
      </c>
      <c r="L31" s="303"/>
      <c r="M31" s="205"/>
      <c r="N31" s="191"/>
      <c r="O31" s="191" t="str">
        <f>IF(M31="","",VLOOKUP(M31,個人番号,名簿!$D$1,FALSE))</f>
        <v/>
      </c>
      <c r="P31" s="191" t="str">
        <f>IF(M31="","",VLOOKUP(M31,個人番号,名簿!$E$1,FALSE))</f>
        <v/>
      </c>
      <c r="Q31" s="187" t="str">
        <f>IF(M31="","",VLOOKUP(M31,個人番号,名簿!$H$1,FALSE))</f>
        <v/>
      </c>
      <c r="R31" s="191" t="str">
        <f>IF(M31="","",VLOOKUP(M31,個人番号,名簿!$F$1,FALSE))</f>
        <v/>
      </c>
      <c r="S31" s="298"/>
      <c r="T31" s="431" t="str">
        <f>IF(M31="","",VLOOKUP(M31,個人番号,名簿!$J$1,FALSE))</f>
        <v/>
      </c>
      <c r="U31" s="208" t="str">
        <f>IF(M31="","",VLOOKUP(M31,個人番号,名簿!$I$1,FALSE))</f>
        <v/>
      </c>
    </row>
    <row r="32" spans="1:31" ht="27.6" customHeight="1">
      <c r="A32" s="303"/>
      <c r="B32" s="205"/>
      <c r="C32" s="191"/>
      <c r="D32" s="191" t="str">
        <f>IF(B32="","",VLOOKUP(B32,個人番号,名簿!$D$1,FALSE))</f>
        <v/>
      </c>
      <c r="E32" s="191" t="str">
        <f>IF(B32="","",VLOOKUP(B32,個人番号,名簿!$E$1,FALSE))</f>
        <v/>
      </c>
      <c r="F32" s="187" t="str">
        <f>IF(B32="","",VLOOKUP(B32,個人番号,名簿!$H$1,FALSE))</f>
        <v/>
      </c>
      <c r="G32" s="191" t="str">
        <f>IF(B32="","",VLOOKUP(B32,個人番号,名簿!$F$1,FALSE))</f>
        <v/>
      </c>
      <c r="H32" s="298"/>
      <c r="I32" s="431" t="str">
        <f>IF(B32="","",VLOOKUP(B32,個人番号,名簿!$J$1,FALSE))</f>
        <v/>
      </c>
      <c r="J32" s="208" t="str">
        <f>IF(B32="","",VLOOKUP(B32,個人番号,名簿!$I$1,FALSE))</f>
        <v/>
      </c>
      <c r="L32" s="303"/>
      <c r="M32" s="205"/>
      <c r="N32" s="191"/>
      <c r="O32" s="191" t="str">
        <f>IF(M32="","",VLOOKUP(M32,個人番号,名簿!$D$1,FALSE))</f>
        <v/>
      </c>
      <c r="P32" s="191" t="str">
        <f>IF(M32="","",VLOOKUP(M32,個人番号,名簿!$E$1,FALSE))</f>
        <v/>
      </c>
      <c r="Q32" s="187" t="str">
        <f>IF(M32="","",VLOOKUP(M32,個人番号,名簿!$H$1,FALSE))</f>
        <v/>
      </c>
      <c r="R32" s="191" t="str">
        <f>IF(M32="","",VLOOKUP(M32,個人番号,名簿!$F$1,FALSE))</f>
        <v/>
      </c>
      <c r="S32" s="298"/>
      <c r="T32" s="431" t="str">
        <f>IF(M32="","",VLOOKUP(M32,個人番号,名簿!$J$1,FALSE))</f>
        <v/>
      </c>
      <c r="U32" s="208" t="str">
        <f>IF(M32="","",VLOOKUP(M32,個人番号,名簿!$I$1,FALSE))</f>
        <v/>
      </c>
    </row>
    <row r="33" spans="1:21" ht="27.6" customHeight="1">
      <c r="A33" s="303"/>
      <c r="B33" s="205"/>
      <c r="C33" s="191"/>
      <c r="D33" s="191" t="str">
        <f>IF(B33="","",VLOOKUP(B33,個人番号,名簿!$D$1,FALSE))</f>
        <v/>
      </c>
      <c r="E33" s="191" t="str">
        <f>IF(B33="","",VLOOKUP(B33,個人番号,名簿!$E$1,FALSE))</f>
        <v/>
      </c>
      <c r="F33" s="187" t="str">
        <f>IF(B33="","",VLOOKUP(B33,個人番号,名簿!$H$1,FALSE))</f>
        <v/>
      </c>
      <c r="G33" s="191" t="str">
        <f>IF(B33="","",VLOOKUP(B33,個人番号,名簿!$F$1,FALSE))</f>
        <v/>
      </c>
      <c r="H33" s="298"/>
      <c r="I33" s="431" t="str">
        <f>IF(B33="","",VLOOKUP(B33,個人番号,名簿!$J$1,FALSE))</f>
        <v/>
      </c>
      <c r="J33" s="208" t="str">
        <f>IF(B33="","",VLOOKUP(B33,個人番号,名簿!$I$1,FALSE))</f>
        <v/>
      </c>
      <c r="L33" s="303"/>
      <c r="M33" s="205"/>
      <c r="N33" s="191"/>
      <c r="O33" s="191" t="str">
        <f>IF(M33="","",VLOOKUP(M33,個人番号,名簿!$D$1,FALSE))</f>
        <v/>
      </c>
      <c r="P33" s="191" t="str">
        <f>IF(M33="","",VLOOKUP(M33,個人番号,名簿!$E$1,FALSE))</f>
        <v/>
      </c>
      <c r="Q33" s="187" t="str">
        <f>IF(M33="","",VLOOKUP(M33,個人番号,名簿!$H$1,FALSE))</f>
        <v/>
      </c>
      <c r="R33" s="191" t="str">
        <f>IF(M33="","",VLOOKUP(M33,個人番号,名簿!$F$1,FALSE))</f>
        <v/>
      </c>
      <c r="S33" s="298"/>
      <c r="T33" s="431" t="str">
        <f>IF(M33="","",VLOOKUP(M33,個人番号,名簿!$J$1,FALSE))</f>
        <v/>
      </c>
      <c r="U33" s="208" t="str">
        <f>IF(M33="","",VLOOKUP(M33,個人番号,名簿!$I$1,FALSE))</f>
        <v/>
      </c>
    </row>
    <row r="34" spans="1:21" ht="27.6" customHeight="1">
      <c r="A34" s="303"/>
      <c r="B34" s="205"/>
      <c r="C34" s="191"/>
      <c r="D34" s="191" t="str">
        <f>IF(B34="","",VLOOKUP(B34,個人番号,名簿!$D$1,FALSE))</f>
        <v/>
      </c>
      <c r="E34" s="191" t="str">
        <f>IF(B34="","",VLOOKUP(B34,個人番号,名簿!$E$1,FALSE))</f>
        <v/>
      </c>
      <c r="F34" s="187" t="str">
        <f>IF(B34="","",VLOOKUP(B34,個人番号,名簿!$H$1,FALSE))</f>
        <v/>
      </c>
      <c r="G34" s="191" t="str">
        <f>IF(B34="","",VLOOKUP(B34,個人番号,名簿!$F$1,FALSE))</f>
        <v/>
      </c>
      <c r="H34" s="298"/>
      <c r="I34" s="431" t="str">
        <f>IF(B34="","",VLOOKUP(B34,個人番号,名簿!$J$1,FALSE))</f>
        <v/>
      </c>
      <c r="J34" s="208" t="str">
        <f>IF(B34="","",VLOOKUP(B34,個人番号,名簿!$I$1,FALSE))</f>
        <v/>
      </c>
      <c r="L34" s="303"/>
      <c r="M34" s="205"/>
      <c r="N34" s="191"/>
      <c r="O34" s="191" t="str">
        <f>IF(M34="","",VLOOKUP(M34,個人番号,名簿!$D$1,FALSE))</f>
        <v/>
      </c>
      <c r="P34" s="191" t="str">
        <f>IF(M34="","",VLOOKUP(M34,個人番号,名簿!$E$1,FALSE))</f>
        <v/>
      </c>
      <c r="Q34" s="187" t="str">
        <f>IF(M34="","",VLOOKUP(M34,個人番号,名簿!$H$1,FALSE))</f>
        <v/>
      </c>
      <c r="R34" s="191" t="str">
        <f>IF(M34="","",VLOOKUP(M34,個人番号,名簿!$F$1,FALSE))</f>
        <v/>
      </c>
      <c r="S34" s="298"/>
      <c r="T34" s="431" t="str">
        <f>IF(M34="","",VLOOKUP(M34,個人番号,名簿!$J$1,FALSE))</f>
        <v/>
      </c>
      <c r="U34" s="208" t="str">
        <f>IF(M34="","",VLOOKUP(M34,個人番号,名簿!$I$1,FALSE))</f>
        <v/>
      </c>
    </row>
    <row r="35" spans="1:21" ht="27.6" customHeight="1">
      <c r="A35" s="303"/>
      <c r="B35" s="205"/>
      <c r="C35" s="191"/>
      <c r="D35" s="191" t="str">
        <f>IF(B35="","",VLOOKUP(B35,個人番号,名簿!$D$1,FALSE))</f>
        <v/>
      </c>
      <c r="E35" s="191" t="str">
        <f>IF(B35="","",VLOOKUP(B35,個人番号,名簿!$E$1,FALSE))</f>
        <v/>
      </c>
      <c r="F35" s="187" t="str">
        <f>IF(B35="","",VLOOKUP(B35,個人番号,名簿!$H$1,FALSE))</f>
        <v/>
      </c>
      <c r="G35" s="191" t="str">
        <f>IF(B35="","",VLOOKUP(B35,個人番号,名簿!$F$1,FALSE))</f>
        <v/>
      </c>
      <c r="H35" s="298"/>
      <c r="I35" s="431" t="str">
        <f>IF(B35="","",VLOOKUP(B35,個人番号,名簿!$J$1,FALSE))</f>
        <v/>
      </c>
      <c r="J35" s="208" t="str">
        <f>IF(B35="","",VLOOKUP(B35,個人番号,名簿!$I$1,FALSE))</f>
        <v/>
      </c>
      <c r="L35" s="303"/>
      <c r="M35" s="205"/>
      <c r="N35" s="191"/>
      <c r="O35" s="191" t="str">
        <f>IF(M35="","",VLOOKUP(M35,個人番号,名簿!$D$1,FALSE))</f>
        <v/>
      </c>
      <c r="P35" s="191" t="str">
        <f>IF(M35="","",VLOOKUP(M35,個人番号,名簿!$E$1,FALSE))</f>
        <v/>
      </c>
      <c r="Q35" s="187" t="str">
        <f>IF(M35="","",VLOOKUP(M35,個人番号,名簿!$H$1,FALSE))</f>
        <v/>
      </c>
      <c r="R35" s="191" t="str">
        <f>IF(M35="","",VLOOKUP(M35,個人番号,名簿!$F$1,FALSE))</f>
        <v/>
      </c>
      <c r="S35" s="298"/>
      <c r="T35" s="431" t="str">
        <f>IF(M35="","",VLOOKUP(M35,個人番号,名簿!$J$1,FALSE))</f>
        <v/>
      </c>
      <c r="U35" s="208" t="str">
        <f>IF(M35="","",VLOOKUP(M35,個人番号,名簿!$I$1,FALSE))</f>
        <v/>
      </c>
    </row>
    <row r="36" spans="1:21" ht="27.6" customHeight="1">
      <c r="A36" s="303"/>
      <c r="B36" s="205"/>
      <c r="C36" s="191"/>
      <c r="D36" s="191" t="str">
        <f>IF(B36="","",VLOOKUP(B36,個人番号,名簿!$D$1,FALSE))</f>
        <v/>
      </c>
      <c r="E36" s="191" t="str">
        <f>IF(B36="","",VLOOKUP(B36,個人番号,名簿!$E$1,FALSE))</f>
        <v/>
      </c>
      <c r="F36" s="187" t="str">
        <f>IF(B36="","",VLOOKUP(B36,個人番号,名簿!$H$1,FALSE))</f>
        <v/>
      </c>
      <c r="G36" s="191" t="str">
        <f>IF(B36="","",VLOOKUP(B36,個人番号,名簿!$F$1,FALSE))</f>
        <v/>
      </c>
      <c r="H36" s="298"/>
      <c r="I36" s="431" t="str">
        <f>IF(B36="","",VLOOKUP(B36,個人番号,名簿!$J$1,FALSE))</f>
        <v/>
      </c>
      <c r="J36" s="208" t="str">
        <f>IF(B36="","",VLOOKUP(B36,個人番号,名簿!$I$1,FALSE))</f>
        <v/>
      </c>
      <c r="L36" s="303"/>
      <c r="M36" s="205"/>
      <c r="N36" s="191"/>
      <c r="O36" s="191" t="str">
        <f>IF(M36="","",VLOOKUP(M36,個人番号,名簿!$D$1,FALSE))</f>
        <v/>
      </c>
      <c r="P36" s="191" t="str">
        <f>IF(M36="","",VLOOKUP(M36,個人番号,名簿!$E$1,FALSE))</f>
        <v/>
      </c>
      <c r="Q36" s="187" t="str">
        <f>IF(M36="","",VLOOKUP(M36,個人番号,名簿!$H$1,FALSE))</f>
        <v/>
      </c>
      <c r="R36" s="191" t="str">
        <f>IF(M36="","",VLOOKUP(M36,個人番号,名簿!$F$1,FALSE))</f>
        <v/>
      </c>
      <c r="S36" s="298"/>
      <c r="T36" s="431" t="str">
        <f>IF(M36="","",VLOOKUP(M36,個人番号,名簿!$J$1,FALSE))</f>
        <v/>
      </c>
      <c r="U36" s="208" t="str">
        <f>IF(M36="","",VLOOKUP(M36,個人番号,名簿!$I$1,FALSE))</f>
        <v/>
      </c>
    </row>
    <row r="37" spans="1:21" ht="27.6" customHeight="1">
      <c r="A37" s="303"/>
      <c r="B37" s="205"/>
      <c r="C37" s="191"/>
      <c r="D37" s="191" t="str">
        <f>IF(B37="","",VLOOKUP(B37,個人番号,名簿!$D$1,FALSE))</f>
        <v/>
      </c>
      <c r="E37" s="191" t="str">
        <f>IF(B37="","",VLOOKUP(B37,個人番号,名簿!$E$1,FALSE))</f>
        <v/>
      </c>
      <c r="F37" s="187" t="str">
        <f>IF(B37="","",VLOOKUP(B37,個人番号,名簿!$H$1,FALSE))</f>
        <v/>
      </c>
      <c r="G37" s="191" t="str">
        <f>IF(B37="","",VLOOKUP(B37,個人番号,名簿!$F$1,FALSE))</f>
        <v/>
      </c>
      <c r="H37" s="298"/>
      <c r="I37" s="431" t="str">
        <f>IF(B37="","",VLOOKUP(B37,個人番号,名簿!$J$1,FALSE))</f>
        <v/>
      </c>
      <c r="J37" s="208" t="str">
        <f>IF(B37="","",VLOOKUP(B37,個人番号,名簿!$I$1,FALSE))</f>
        <v/>
      </c>
      <c r="L37" s="303"/>
      <c r="M37" s="205"/>
      <c r="N37" s="191"/>
      <c r="O37" s="191" t="str">
        <f>IF(M37="","",VLOOKUP(M37,個人番号,名簿!$D$1,FALSE))</f>
        <v/>
      </c>
      <c r="P37" s="191" t="str">
        <f>IF(M37="","",VLOOKUP(M37,個人番号,名簿!$E$1,FALSE))</f>
        <v/>
      </c>
      <c r="Q37" s="187" t="str">
        <f>IF(M37="","",VLOOKUP(M37,個人番号,名簿!$H$1,FALSE))</f>
        <v/>
      </c>
      <c r="R37" s="191" t="str">
        <f>IF(M37="","",VLOOKUP(M37,個人番号,名簿!$F$1,FALSE))</f>
        <v/>
      </c>
      <c r="S37" s="298"/>
      <c r="T37" s="431" t="str">
        <f>IF(M37="","",VLOOKUP(M37,個人番号,名簿!$J$1,FALSE))</f>
        <v/>
      </c>
      <c r="U37" s="208" t="str">
        <f>IF(M37="","",VLOOKUP(M37,個人番号,名簿!$I$1,FALSE))</f>
        <v/>
      </c>
    </row>
    <row r="38" spans="1:21" ht="27.6" customHeight="1">
      <c r="A38" s="303"/>
      <c r="B38" s="205"/>
      <c r="C38" s="191"/>
      <c r="D38" s="191" t="str">
        <f>IF(B38="","",VLOOKUP(B38,個人番号,名簿!$D$1,FALSE))</f>
        <v/>
      </c>
      <c r="E38" s="191" t="str">
        <f>IF(B38="","",VLOOKUP(B38,個人番号,名簿!$E$1,FALSE))</f>
        <v/>
      </c>
      <c r="F38" s="187" t="str">
        <f>IF(B38="","",VLOOKUP(B38,個人番号,名簿!$H$1,FALSE))</f>
        <v/>
      </c>
      <c r="G38" s="191" t="str">
        <f>IF(B38="","",VLOOKUP(B38,個人番号,名簿!$F$1,FALSE))</f>
        <v/>
      </c>
      <c r="H38" s="298"/>
      <c r="I38" s="431" t="str">
        <f>IF(B38="","",VLOOKUP(B38,個人番号,名簿!$J$1,FALSE))</f>
        <v/>
      </c>
      <c r="J38" s="208" t="str">
        <f>IF(B38="","",VLOOKUP(B38,個人番号,名簿!$I$1,FALSE))</f>
        <v/>
      </c>
      <c r="L38" s="303"/>
      <c r="M38" s="205"/>
      <c r="N38" s="191"/>
      <c r="O38" s="191" t="str">
        <f>IF(M38="","",VLOOKUP(M38,個人番号,名簿!$D$1,FALSE))</f>
        <v/>
      </c>
      <c r="P38" s="191" t="str">
        <f>IF(M38="","",VLOOKUP(M38,個人番号,名簿!$E$1,FALSE))</f>
        <v/>
      </c>
      <c r="Q38" s="187" t="str">
        <f>IF(M38="","",VLOOKUP(M38,個人番号,名簿!$H$1,FALSE))</f>
        <v/>
      </c>
      <c r="R38" s="191" t="str">
        <f>IF(M38="","",VLOOKUP(M38,個人番号,名簿!$F$1,FALSE))</f>
        <v/>
      </c>
      <c r="S38" s="298"/>
      <c r="T38" s="431" t="str">
        <f>IF(M38="","",VLOOKUP(M38,個人番号,名簿!$J$1,FALSE))</f>
        <v/>
      </c>
      <c r="U38" s="208" t="str">
        <f>IF(M38="","",VLOOKUP(M38,個人番号,名簿!$I$1,FALSE))</f>
        <v/>
      </c>
    </row>
    <row r="39" spans="1:21" ht="27.6" customHeight="1">
      <c r="A39" s="303"/>
      <c r="B39" s="205"/>
      <c r="C39" s="191"/>
      <c r="D39" s="191" t="str">
        <f>IF(B39="","",VLOOKUP(B39,個人番号,名簿!$D$1,FALSE))</f>
        <v/>
      </c>
      <c r="E39" s="191" t="str">
        <f>IF(B39="","",VLOOKUP(B39,個人番号,名簿!$E$1,FALSE))</f>
        <v/>
      </c>
      <c r="F39" s="187" t="str">
        <f>IF(B39="","",VLOOKUP(B39,個人番号,名簿!$H$1,FALSE))</f>
        <v/>
      </c>
      <c r="G39" s="191" t="str">
        <f>IF(B39="","",VLOOKUP(B39,個人番号,名簿!$F$1,FALSE))</f>
        <v/>
      </c>
      <c r="H39" s="298"/>
      <c r="I39" s="431" t="str">
        <f>IF(B39="","",VLOOKUP(B39,個人番号,名簿!$J$1,FALSE))</f>
        <v/>
      </c>
      <c r="J39" s="208" t="str">
        <f>IF(B39="","",VLOOKUP(B39,個人番号,名簿!$I$1,FALSE))</f>
        <v/>
      </c>
      <c r="L39" s="303"/>
      <c r="M39" s="205"/>
      <c r="N39" s="191"/>
      <c r="O39" s="191" t="str">
        <f>IF(M39="","",VLOOKUP(M39,個人番号,名簿!$D$1,FALSE))</f>
        <v/>
      </c>
      <c r="P39" s="191" t="str">
        <f>IF(M39="","",VLOOKUP(M39,個人番号,名簿!$E$1,FALSE))</f>
        <v/>
      </c>
      <c r="Q39" s="187" t="str">
        <f>IF(M39="","",VLOOKUP(M39,個人番号,名簿!$H$1,FALSE))</f>
        <v/>
      </c>
      <c r="R39" s="191" t="str">
        <f>IF(M39="","",VLOOKUP(M39,個人番号,名簿!$F$1,FALSE))</f>
        <v/>
      </c>
      <c r="S39" s="298"/>
      <c r="T39" s="431" t="str">
        <f>IF(M39="","",VLOOKUP(M39,個人番号,名簿!$J$1,FALSE))</f>
        <v/>
      </c>
      <c r="U39" s="208" t="str">
        <f>IF(M39="","",VLOOKUP(M39,個人番号,名簿!$I$1,FALSE))</f>
        <v/>
      </c>
    </row>
    <row r="40" spans="1:21" ht="27.6" customHeight="1" thickBot="1">
      <c r="A40" s="303"/>
      <c r="B40" s="205"/>
      <c r="C40" s="191"/>
      <c r="D40" s="191" t="str">
        <f>IF(B40="","",VLOOKUP(B40,個人番号,名簿!$D$1,FALSE))</f>
        <v/>
      </c>
      <c r="E40" s="191" t="str">
        <f>IF(B40="","",VLOOKUP(B40,個人番号,名簿!$E$1,FALSE))</f>
        <v/>
      </c>
      <c r="F40" s="187" t="str">
        <f>IF(B40="","",VLOOKUP(B40,個人番号,名簿!$H$1,FALSE))</f>
        <v/>
      </c>
      <c r="G40" s="191" t="str">
        <f>IF(B40="","",VLOOKUP(B40,個人番号,名簿!$F$1,FALSE))</f>
        <v/>
      </c>
      <c r="H40" s="298"/>
      <c r="I40" s="431" t="str">
        <f>IF(B40="","",VLOOKUP(B40,個人番号,名簿!$J$1,FALSE))</f>
        <v/>
      </c>
      <c r="J40" s="208" t="str">
        <f>IF(B40="","",VLOOKUP(B40,個人番号,名簿!$I$1,FALSE))</f>
        <v/>
      </c>
      <c r="L40" s="304"/>
      <c r="M40" s="206"/>
      <c r="N40" s="192"/>
      <c r="O40" s="192" t="str">
        <f>IF(M40="","",VLOOKUP(M40,個人番号,名簿!$D$1,FALSE))</f>
        <v/>
      </c>
      <c r="P40" s="192" t="str">
        <f>IF(M40="","",VLOOKUP(M40,個人番号,名簿!$E$1,FALSE))</f>
        <v/>
      </c>
      <c r="Q40" s="187" t="str">
        <f>IF(M40="","",VLOOKUP(M40,個人番号,名簿!$H$1,FALSE))</f>
        <v/>
      </c>
      <c r="R40" s="192" t="str">
        <f>IF(M40="","",VLOOKUP(M40,個人番号,名簿!$F$1,FALSE))</f>
        <v/>
      </c>
      <c r="S40" s="299"/>
      <c r="T40" s="432" t="str">
        <f>IF(M40="","",VLOOKUP(M40,個人番号,名簿!$J$1,FALSE))</f>
        <v/>
      </c>
      <c r="U40" s="209" t="str">
        <f>IF(M40="","",VLOOKUP(M40,個人番号,名簿!$I$1,FALSE))</f>
        <v/>
      </c>
    </row>
    <row r="41" spans="1:21" ht="27.6" customHeight="1">
      <c r="A41" s="303"/>
      <c r="B41" s="205"/>
      <c r="C41" s="191"/>
      <c r="D41" s="191" t="str">
        <f>IF(B41="","",VLOOKUP(B41,個人番号,名簿!$D$1,FALSE))</f>
        <v/>
      </c>
      <c r="E41" s="191" t="str">
        <f>IF(B41="","",VLOOKUP(B41,個人番号,名簿!$E$1,FALSE))</f>
        <v/>
      </c>
      <c r="F41" s="187" t="str">
        <f>IF(B41="","",VLOOKUP(B41,個人番号,名簿!$H$1,FALSE))</f>
        <v/>
      </c>
      <c r="G41" s="191" t="str">
        <f>IF(B41="","",VLOOKUP(B41,個人番号,名簿!$F$1,FALSE))</f>
        <v/>
      </c>
      <c r="H41" s="298"/>
      <c r="I41" s="431" t="str">
        <f>IF(B41="","",VLOOKUP(B41,個人番号,名簿!$J$1,FALSE))</f>
        <v/>
      </c>
      <c r="J41" s="208" t="str">
        <f>IF(B41="","",VLOOKUP(B41,個人番号,名簿!$I$1,FALSE))</f>
        <v/>
      </c>
      <c r="L41" s="563" t="s">
        <v>2128</v>
      </c>
      <c r="M41" s="564"/>
      <c r="N41" s="564"/>
      <c r="O41" s="564"/>
      <c r="P41" s="564"/>
      <c r="Q41" s="564"/>
      <c r="R41" s="564"/>
      <c r="S41" s="564"/>
      <c r="T41" s="565"/>
      <c r="U41" s="565"/>
    </row>
    <row r="42" spans="1:21" ht="27.6" customHeight="1">
      <c r="A42" s="303"/>
      <c r="B42" s="205"/>
      <c r="C42" s="191"/>
      <c r="D42" s="191" t="str">
        <f>IF(B42="","",VLOOKUP(B42,個人番号,名簿!$D$1,FALSE))</f>
        <v/>
      </c>
      <c r="E42" s="191" t="str">
        <f>IF(B42="","",VLOOKUP(B42,個人番号,名簿!$E$1,FALSE))</f>
        <v/>
      </c>
      <c r="F42" s="187" t="str">
        <f>IF(B42="","",VLOOKUP(B42,個人番号,名簿!$H$1,FALSE))</f>
        <v/>
      </c>
      <c r="G42" s="191" t="str">
        <f>IF(B42="","",VLOOKUP(B42,個人番号,名簿!$F$1,FALSE))</f>
        <v/>
      </c>
      <c r="H42" s="298"/>
      <c r="I42" s="431" t="str">
        <f>IF(B42="","",VLOOKUP(B42,個人番号,名簿!$J$1,FALSE))</f>
        <v/>
      </c>
      <c r="J42" s="208" t="str">
        <f>IF(B42="","",VLOOKUP(B42,個人番号,名簿!$I$1,FALSE))</f>
        <v/>
      </c>
      <c r="L42" s="565"/>
      <c r="M42" s="565"/>
      <c r="N42" s="565"/>
      <c r="O42" s="565"/>
      <c r="P42" s="565"/>
      <c r="Q42" s="565"/>
      <c r="R42" s="565"/>
      <c r="S42" s="565"/>
      <c r="T42" s="565"/>
      <c r="U42" s="565"/>
    </row>
    <row r="43" spans="1:21" ht="27.6" customHeight="1">
      <c r="A43" s="303"/>
      <c r="B43" s="205"/>
      <c r="C43" s="191"/>
      <c r="D43" s="191" t="str">
        <f>IF(B43="","",VLOOKUP(B43,個人番号,名簿!$D$1,FALSE))</f>
        <v/>
      </c>
      <c r="E43" s="191" t="str">
        <f>IF(B43="","",VLOOKUP(B43,個人番号,名簿!$E$1,FALSE))</f>
        <v/>
      </c>
      <c r="F43" s="187" t="str">
        <f>IF(B43="","",VLOOKUP(B43,個人番号,名簿!$H$1,FALSE))</f>
        <v/>
      </c>
      <c r="G43" s="191" t="str">
        <f>IF(B43="","",VLOOKUP(B43,個人番号,名簿!$F$1,FALSE))</f>
        <v/>
      </c>
      <c r="H43" s="298"/>
      <c r="I43" s="431" t="str">
        <f>IF(B43="","",VLOOKUP(B43,個人番号,名簿!$J$1,FALSE))</f>
        <v/>
      </c>
      <c r="J43" s="208" t="str">
        <f>IF(B43="","",VLOOKUP(B43,個人番号,名簿!$I$1,FALSE))</f>
        <v/>
      </c>
      <c r="L43" s="565"/>
      <c r="M43" s="565"/>
      <c r="N43" s="565"/>
      <c r="O43" s="565"/>
      <c r="P43" s="565"/>
      <c r="Q43" s="565"/>
      <c r="R43" s="565"/>
      <c r="S43" s="565"/>
      <c r="T43" s="565"/>
      <c r="U43" s="565"/>
    </row>
    <row r="44" spans="1:21" ht="27.6" customHeight="1">
      <c r="A44" s="303"/>
      <c r="B44" s="205"/>
      <c r="C44" s="191"/>
      <c r="D44" s="191" t="str">
        <f>IF(B44="","",VLOOKUP(B44,個人番号,名簿!$D$1,FALSE))</f>
        <v/>
      </c>
      <c r="E44" s="191" t="str">
        <f>IF(B44="","",VLOOKUP(B44,個人番号,名簿!$E$1,FALSE))</f>
        <v/>
      </c>
      <c r="F44" s="187" t="str">
        <f>IF(B44="","",VLOOKUP(B44,個人番号,名簿!$H$1,FALSE))</f>
        <v/>
      </c>
      <c r="G44" s="191" t="str">
        <f>IF(B44="","",VLOOKUP(B44,個人番号,名簿!$F$1,FALSE))</f>
        <v/>
      </c>
      <c r="H44" s="298"/>
      <c r="I44" s="431" t="str">
        <f>IF(B44="","",VLOOKUP(B44,個人番号,名簿!$J$1,FALSE))</f>
        <v/>
      </c>
      <c r="J44" s="208" t="str">
        <f>IF(B44="","",VLOOKUP(B44,個人番号,名簿!$I$1,FALSE))</f>
        <v/>
      </c>
      <c r="M44" s="566" t="s">
        <v>2633</v>
      </c>
      <c r="N44" s="566"/>
      <c r="O44" s="567" t="str">
        <f>$B$4</f>
        <v/>
      </c>
      <c r="P44" s="567"/>
      <c r="Q44" s="567"/>
      <c r="R44" s="567"/>
      <c r="S44" s="567"/>
      <c r="T44" s="211"/>
      <c r="U44" s="211"/>
    </row>
    <row r="45" spans="1:21" ht="27.6" customHeight="1">
      <c r="A45" s="303"/>
      <c r="B45" s="205"/>
      <c r="C45" s="191"/>
      <c r="D45" s="191" t="str">
        <f>IF(B45="","",VLOOKUP(B45,個人番号,名簿!$D$1,FALSE))</f>
        <v/>
      </c>
      <c r="E45" s="191" t="str">
        <f>IF(B45="","",VLOOKUP(B45,個人番号,名簿!$E$1,FALSE))</f>
        <v/>
      </c>
      <c r="F45" s="187" t="str">
        <f>IF(B45="","",VLOOKUP(B45,個人番号,名簿!$H$1,FALSE))</f>
        <v/>
      </c>
      <c r="G45" s="191" t="str">
        <f>IF(B45="","",VLOOKUP(B45,個人番号,名簿!$F$1,FALSE))</f>
        <v/>
      </c>
      <c r="H45" s="298"/>
      <c r="I45" s="431" t="str">
        <f>IF(B45="","",VLOOKUP(B45,個人番号,名簿!$J$1,FALSE))</f>
        <v/>
      </c>
      <c r="J45" s="208" t="str">
        <f>IF(B45="","",VLOOKUP(B45,個人番号,名簿!$I$1,FALSE))</f>
        <v/>
      </c>
      <c r="M45" s="566" t="s">
        <v>496</v>
      </c>
      <c r="N45" s="566"/>
      <c r="O45" s="567" t="str">
        <f>名簿!$M$8</f>
        <v/>
      </c>
      <c r="P45" s="567"/>
      <c r="Q45" s="567"/>
      <c r="R45" s="567"/>
      <c r="S45" s="567"/>
      <c r="T45" s="211"/>
      <c r="U45" s="211"/>
    </row>
    <row r="46" spans="1:21" ht="27.6" customHeight="1" thickBot="1">
      <c r="A46" s="304"/>
      <c r="B46" s="206"/>
      <c r="C46" s="192"/>
      <c r="D46" s="192" t="str">
        <f>IF(B46="","",VLOOKUP(B46,個人番号,名簿!$D$1,FALSE))</f>
        <v/>
      </c>
      <c r="E46" s="192" t="str">
        <f>IF(B46="","",VLOOKUP(B46,個人番号,名簿!$E$1,FALSE))</f>
        <v/>
      </c>
      <c r="F46" s="188" t="str">
        <f>IF(B46="","",VLOOKUP(B46,個人番号,名簿!$H$1,FALSE))</f>
        <v/>
      </c>
      <c r="G46" s="192" t="str">
        <f>IF(B46="","",VLOOKUP(B46,個人番号,名簿!$F$1,FALSE))</f>
        <v/>
      </c>
      <c r="H46" s="299"/>
      <c r="I46" s="432" t="str">
        <f>IF(B46="","",VLOOKUP(B46,個人番号,名簿!$J$1,FALSE))</f>
        <v/>
      </c>
      <c r="J46" s="209" t="str">
        <f>IF(B46="","",VLOOKUP(B46,個人番号,名簿!$I$1,FALSE))</f>
        <v/>
      </c>
      <c r="M46" s="566" t="s">
        <v>485</v>
      </c>
      <c r="N46" s="566"/>
      <c r="O46" s="567" t="str">
        <f>名簿!$M$11</f>
        <v/>
      </c>
      <c r="P46" s="567"/>
      <c r="Q46" s="567"/>
      <c r="R46" s="567"/>
      <c r="S46" s="567"/>
      <c r="T46" s="211"/>
      <c r="U46" s="211"/>
    </row>
    <row r="47" spans="1:21" ht="27.6" customHeight="1" thickBot="1">
      <c r="N47" s="608">
        <f ca="1">NOW()</f>
        <v>44915.390940740741</v>
      </c>
      <c r="O47" s="608"/>
      <c r="P47" s="608"/>
    </row>
    <row r="48" spans="1:21" ht="27.6" customHeight="1" thickBot="1">
      <c r="D48" s="682" t="s">
        <v>2299</v>
      </c>
      <c r="E48" s="683"/>
      <c r="F48" s="683"/>
      <c r="G48" s="683"/>
      <c r="H48" s="683"/>
      <c r="I48" s="683"/>
      <c r="J48" s="683"/>
      <c r="K48" s="683"/>
      <c r="L48" s="684"/>
      <c r="N48" s="386"/>
      <c r="O48" s="386"/>
      <c r="P48" s="386"/>
    </row>
    <row r="49" spans="1:21" ht="27.6" customHeight="1" thickBot="1">
      <c r="A49" s="225" t="s">
        <v>2131</v>
      </c>
      <c r="B49" s="226" t="s">
        <v>853</v>
      </c>
      <c r="C49" s="380" t="s">
        <v>2136</v>
      </c>
      <c r="D49" s="680"/>
      <c r="E49" s="676"/>
      <c r="F49" s="676"/>
      <c r="G49" s="681"/>
      <c r="H49" s="675"/>
      <c r="I49" s="676"/>
      <c r="J49" s="676"/>
      <c r="K49" s="676"/>
      <c r="L49" s="677"/>
    </row>
    <row r="50" spans="1:21" ht="27.6" customHeight="1" thickBot="1">
      <c r="A50" s="223" t="s">
        <v>487</v>
      </c>
      <c r="B50" s="224">
        <f>INT(SUMPRODUCT(1/SUBSTITUTE(COUNTIF(B7:B46,B7:B46),0,100)))</f>
        <v>0</v>
      </c>
      <c r="C50" s="288">
        <f>COUNTA(B7:B46)</f>
        <v>0</v>
      </c>
      <c r="D50" s="678"/>
      <c r="E50" s="673"/>
      <c r="F50" s="673"/>
      <c r="G50" s="679"/>
      <c r="H50" s="672"/>
      <c r="I50" s="673"/>
      <c r="J50" s="673"/>
      <c r="K50" s="673"/>
      <c r="L50" s="674"/>
      <c r="O50" s="228"/>
      <c r="P50" s="650"/>
      <c r="Q50" s="650"/>
      <c r="R50" s="650"/>
      <c r="S50" s="650"/>
      <c r="T50" s="422"/>
      <c r="U50" s="211"/>
    </row>
    <row r="51" spans="1:21" ht="27.6" customHeight="1">
      <c r="A51" s="219" t="s">
        <v>488</v>
      </c>
      <c r="B51" s="221">
        <f>INT(SUMPRODUCT(1/SUBSTITUTE(COUNTIF(M7:M40,M7:M40),0,100)))</f>
        <v>0</v>
      </c>
      <c r="C51" s="191">
        <f>COUNTA(M7:M40)</f>
        <v>0</v>
      </c>
      <c r="D51" s="654" t="str">
        <f>IF(C52=0," のべ種目数　　　種目× "&amp;設定!$F$40&amp;"  円　＝　                 　円","のべ種目数　"&amp;C52&amp;"　種目×　"&amp;設定!$F$40&amp;"　円　＝　"&amp;C53&amp;"　円")</f>
        <v xml:space="preserve"> のべ種目数　　　種目× 1300  円　＝　                 　円</v>
      </c>
      <c r="E51" s="655"/>
      <c r="F51" s="655"/>
      <c r="G51" s="655"/>
      <c r="H51" s="655"/>
      <c r="I51" s="655"/>
      <c r="J51" s="655"/>
      <c r="K51" s="655"/>
      <c r="L51" s="656"/>
    </row>
    <row r="52" spans="1:21" ht="27.6" customHeight="1" thickBot="1">
      <c r="A52" s="220" t="s">
        <v>493</v>
      </c>
      <c r="B52" s="222">
        <f>SUM(B50:B51)</f>
        <v>0</v>
      </c>
      <c r="C52" s="192">
        <f>SUM(C50:C51)</f>
        <v>0</v>
      </c>
      <c r="D52" s="555" t="str">
        <f>IF(C54=0,"合計金額　　　            　円","合計　"&amp;C54&amp;"　円")</f>
        <v>合計金額　　　            　円</v>
      </c>
      <c r="E52" s="555"/>
      <c r="F52" s="555"/>
      <c r="G52" s="555"/>
      <c r="H52" s="555"/>
      <c r="I52" s="555"/>
      <c r="J52" s="555"/>
      <c r="K52" s="555"/>
      <c r="L52" s="556"/>
      <c r="O52" s="228" t="s">
        <v>2079</v>
      </c>
      <c r="P52" s="611"/>
      <c r="Q52" s="611"/>
      <c r="R52" s="611"/>
      <c r="S52" s="611"/>
      <c r="T52" s="420"/>
      <c r="U52" s="229" t="s">
        <v>497</v>
      </c>
    </row>
    <row r="53" spans="1:21" ht="27.6" hidden="1" customHeight="1">
      <c r="A53" s="230"/>
      <c r="B53" s="230"/>
      <c r="C53" s="415">
        <f>C52*設定!$F$40</f>
        <v>0</v>
      </c>
      <c r="O53" s="228" t="s">
        <v>2079</v>
      </c>
      <c r="P53" s="551">
        <f>名簿!$Q$2</f>
        <v>0</v>
      </c>
      <c r="Q53" s="551"/>
      <c r="R53" s="551"/>
      <c r="S53" s="551"/>
      <c r="T53" s="525"/>
      <c r="U53" s="229" t="s">
        <v>497</v>
      </c>
    </row>
    <row r="54" spans="1:21" ht="27.6" hidden="1" customHeight="1">
      <c r="A54" s="230"/>
      <c r="B54" s="230"/>
      <c r="C54" s="415">
        <f>SUM(B54,C53)</f>
        <v>0</v>
      </c>
    </row>
    <row r="56" spans="1:21" ht="27" customHeight="1">
      <c r="D56" s="567" t="s">
        <v>2631</v>
      </c>
      <c r="E56" s="567"/>
      <c r="F56" s="567"/>
      <c r="G56" s="567"/>
      <c r="H56" s="567"/>
      <c r="I56" s="567"/>
      <c r="J56" s="567"/>
      <c r="K56" s="567"/>
      <c r="L56" s="567"/>
    </row>
    <row r="57" spans="1:21" ht="27" customHeight="1">
      <c r="D57" s="621"/>
      <c r="E57" s="621"/>
      <c r="F57" s="621"/>
      <c r="G57" s="621"/>
      <c r="H57" s="621"/>
      <c r="I57" s="621"/>
      <c r="J57" s="621"/>
      <c r="K57" s="621"/>
      <c r="L57" s="621"/>
    </row>
  </sheetData>
  <mergeCells count="29">
    <mergeCell ref="P53:S53"/>
    <mergeCell ref="D56:L56"/>
    <mergeCell ref="D57:L57"/>
    <mergeCell ref="D50:G50"/>
    <mergeCell ref="H50:L50"/>
    <mergeCell ref="P50:S50"/>
    <mergeCell ref="D51:L51"/>
    <mergeCell ref="D52:L52"/>
    <mergeCell ref="P52:S52"/>
    <mergeCell ref="M46:N46"/>
    <mergeCell ref="O46:S46"/>
    <mergeCell ref="N47:P47"/>
    <mergeCell ref="D48:L48"/>
    <mergeCell ref="D49:G49"/>
    <mergeCell ref="H49:L49"/>
    <mergeCell ref="W8:Y9"/>
    <mergeCell ref="W11:X11"/>
    <mergeCell ref="L41:U43"/>
    <mergeCell ref="M44:N44"/>
    <mergeCell ref="O44:S44"/>
    <mergeCell ref="M45:N45"/>
    <mergeCell ref="O45:S45"/>
    <mergeCell ref="P1:R1"/>
    <mergeCell ref="S1:U1"/>
    <mergeCell ref="C2:P2"/>
    <mergeCell ref="R2:V2"/>
    <mergeCell ref="B4:J4"/>
    <mergeCell ref="M4:N4"/>
    <mergeCell ref="P4:R4"/>
  </mergeCells>
  <phoneticPr fontId="2"/>
  <dataValidations count="4">
    <dataValidation type="list" allowBlank="1" showInputMessage="1" showErrorMessage="1" sqref="P4:R4" xr:uid="{00000000-0002-0000-1300-000000000000}">
      <formula1>$X$27:$X$46</formula1>
    </dataValidation>
    <dataValidation type="list" allowBlank="1" showInputMessage="1" showErrorMessage="1" sqref="M4:N4" xr:uid="{00000000-0002-0000-1300-000001000000}">
      <formula1>$W$27:$W$31</formula1>
    </dataValidation>
    <dataValidation type="whole" allowBlank="1" showInputMessage="1" showErrorMessage="1" sqref="H7:H46 S7:S40" xr:uid="{00000000-0002-0000-1300-000002000000}">
      <formula1>0</formula1>
      <formula2>1000000</formula2>
    </dataValidation>
    <dataValidation type="list" allowBlank="1" showInputMessage="1" showErrorMessage="1" sqref="A7:A46 L7:L40" xr:uid="{00000000-0002-0000-1300-000003000000}">
      <formula1>$W$23:$W$25</formula1>
    </dataValidation>
  </dataValidations>
  <printOptions horizontalCentered="1"/>
  <pageMargins left="0.39370078740157483" right="0.39370078740157483" top="0.78740157480314965" bottom="0.39370078740157483" header="0.31496062992125984" footer="0.31496062992125984"/>
  <pageSetup paperSize="9" scale="56" orientation="portrait" blackAndWhite="1"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Y53"/>
  <sheetViews>
    <sheetView zoomScale="55" zoomScaleNormal="55" zoomScaleSheetLayoutView="55" workbookViewId="0">
      <selection activeCell="I7" sqref="I7"/>
    </sheetView>
  </sheetViews>
  <sheetFormatPr defaultColWidth="8.88671875" defaultRowHeight="13.2"/>
  <cols>
    <col min="1" max="1" width="10.88671875" style="185" customWidth="1"/>
    <col min="2" max="2" width="9.109375" style="185" customWidth="1"/>
    <col min="3" max="3" width="18.109375" style="185" customWidth="1"/>
    <col min="4" max="4" width="12.88671875" style="185" customWidth="1"/>
    <col min="5" max="5" width="10.88671875" style="185" customWidth="1"/>
    <col min="6" max="7" width="4.44140625" style="185" customWidth="1"/>
    <col min="8" max="8" width="8.88671875" style="185" customWidth="1"/>
    <col min="9" max="9" width="18.109375" style="185" customWidth="1"/>
    <col min="10" max="10" width="13.6640625" style="185" hidden="1" customWidth="1"/>
    <col min="11" max="14" width="13.6640625" style="185" customWidth="1"/>
    <col min="15" max="15" width="2.88671875" style="185" customWidth="1"/>
    <col min="16" max="16" width="16.33203125" style="185" customWidth="1"/>
    <col min="17" max="17" width="14.6640625" style="185" customWidth="1"/>
    <col min="18" max="18" width="13.88671875" style="185" customWidth="1"/>
    <col min="19" max="19" width="14.6640625" style="185" customWidth="1"/>
    <col min="20" max="20" width="13.88671875" style="185" customWidth="1"/>
    <col min="21" max="21" width="14.6640625" style="185" customWidth="1"/>
    <col min="22" max="22" width="13.88671875" style="185" customWidth="1"/>
    <col min="23" max="23" width="14.6640625" style="185" customWidth="1"/>
    <col min="24" max="24" width="13.88671875" style="185" customWidth="1"/>
    <col min="25" max="25" width="14.6640625" style="185" customWidth="1"/>
    <col min="26" max="26" width="11" style="185" customWidth="1"/>
    <col min="27" max="16384" width="8.88671875" style="185"/>
  </cols>
  <sheetData>
    <row r="1" spans="1:25" ht="30" customHeight="1" thickBot="1">
      <c r="A1" s="197" t="str">
        <f>設定!$G$2</f>
        <v>令和4年度</v>
      </c>
      <c r="M1" s="367" t="s">
        <v>483</v>
      </c>
      <c r="N1" s="249">
        <f>名簿!$M$2</f>
        <v>0</v>
      </c>
    </row>
    <row r="2" spans="1:25" ht="30" customHeight="1" thickBot="1">
      <c r="C2" s="573" t="s">
        <v>2061</v>
      </c>
      <c r="D2" s="573"/>
      <c r="E2" s="573"/>
      <c r="F2" s="573"/>
      <c r="G2" s="573"/>
      <c r="H2" s="573"/>
      <c r="I2" s="573"/>
      <c r="J2" s="573"/>
      <c r="K2" s="573"/>
      <c r="L2" s="573"/>
      <c r="M2" s="575" t="s">
        <v>2126</v>
      </c>
      <c r="N2" s="575"/>
    </row>
    <row r="3" spans="1:25" ht="14.4" customHeight="1" thickBot="1"/>
    <row r="4" spans="1:25" ht="30" customHeight="1" thickBot="1">
      <c r="A4" s="189" t="s">
        <v>369</v>
      </c>
      <c r="B4" s="576" t="str">
        <f>名簿!M5</f>
        <v/>
      </c>
      <c r="C4" s="576"/>
      <c r="D4" s="576"/>
      <c r="E4" s="576"/>
      <c r="F4" s="576"/>
      <c r="G4" s="576"/>
      <c r="H4" s="576"/>
    </row>
    <row r="5" spans="1:25" ht="24.9" customHeight="1" thickBot="1">
      <c r="A5" s="186"/>
      <c r="J5" s="687" t="s">
        <v>2281</v>
      </c>
      <c r="K5" s="687"/>
      <c r="L5" s="687"/>
      <c r="M5" s="687"/>
      <c r="N5" s="687"/>
    </row>
    <row r="6" spans="1:25" ht="45" customHeight="1" thickBot="1">
      <c r="A6" s="198" t="s">
        <v>489</v>
      </c>
      <c r="B6" s="199" t="s">
        <v>855</v>
      </c>
      <c r="C6" s="195" t="s">
        <v>863</v>
      </c>
      <c r="D6" s="195" t="s">
        <v>862</v>
      </c>
      <c r="E6" s="195" t="s">
        <v>1079</v>
      </c>
      <c r="F6" s="195" t="s">
        <v>354</v>
      </c>
      <c r="G6" s="195" t="s">
        <v>355</v>
      </c>
      <c r="H6" s="296" t="s">
        <v>364</v>
      </c>
      <c r="I6" s="379" t="s">
        <v>2049</v>
      </c>
      <c r="J6" s="375" t="s">
        <v>2055</v>
      </c>
      <c r="K6" s="195" t="s">
        <v>2274</v>
      </c>
      <c r="L6" s="195" t="s">
        <v>2275</v>
      </c>
      <c r="M6" s="195" t="s">
        <v>2276</v>
      </c>
      <c r="N6" s="368" t="s">
        <v>2277</v>
      </c>
    </row>
    <row r="7" spans="1:25" ht="27.6" customHeight="1">
      <c r="A7" s="302"/>
      <c r="B7" s="204"/>
      <c r="C7" s="193" t="str">
        <f>IF(B7="","",VLOOKUP(B7,個人番号,名簿!$D$1,FALSE))</f>
        <v/>
      </c>
      <c r="D7" s="193" t="str">
        <f>IF(B7="","",VLOOKUP(B7,個人番号,名簿!$E$1,FALSE))</f>
        <v/>
      </c>
      <c r="E7" s="193" t="str">
        <f>IF(B7="","",VLOOKUP(B7,個人番号,名簿!$H$1,FALSE))</f>
        <v/>
      </c>
      <c r="F7" s="193" t="str">
        <f>IF(B7="","",VLOOKUP(B7,個人番号,名簿!$F$1,FALSE))</f>
        <v/>
      </c>
      <c r="G7" s="193" t="str">
        <f>IF(B7="","",VLOOKUP(B7,個人番号,名簿!$G$1,FALSE))</f>
        <v/>
      </c>
      <c r="H7" s="297"/>
      <c r="I7" s="302"/>
      <c r="J7" s="376"/>
      <c r="K7" s="369"/>
      <c r="L7" s="369"/>
      <c r="M7" s="369"/>
      <c r="N7" s="370"/>
    </row>
    <row r="8" spans="1:25" ht="27.6" customHeight="1">
      <c r="A8" s="303"/>
      <c r="B8" s="205"/>
      <c r="C8" s="191" t="str">
        <f>IF(B8="","",VLOOKUP(B8,個人番号,名簿!$D$1,FALSE))</f>
        <v/>
      </c>
      <c r="D8" s="191" t="str">
        <f>IF(B8="","",VLOOKUP(B8,個人番号,名簿!$E$1,FALSE))</f>
        <v/>
      </c>
      <c r="E8" s="187" t="str">
        <f>IF(B8="","",VLOOKUP(B8,個人番号,名簿!$H$1,FALSE))</f>
        <v/>
      </c>
      <c r="F8" s="191" t="str">
        <f>IF(B8="","",VLOOKUP(B8,個人番号,名簿!$F$1,FALSE))</f>
        <v/>
      </c>
      <c r="G8" s="191" t="str">
        <f>IF(B8="","",VLOOKUP(B8,個人番号,名簿!$G$1,FALSE))</f>
        <v/>
      </c>
      <c r="H8" s="298"/>
      <c r="I8" s="303"/>
      <c r="J8" s="377"/>
      <c r="K8" s="371"/>
      <c r="L8" s="371"/>
      <c r="M8" s="371"/>
      <c r="N8" s="372"/>
      <c r="P8" s="557" t="s">
        <v>2284</v>
      </c>
      <c r="Q8" s="558"/>
      <c r="R8" s="559"/>
    </row>
    <row r="9" spans="1:25" ht="27.6" customHeight="1">
      <c r="A9" s="303"/>
      <c r="B9" s="205"/>
      <c r="C9" s="191" t="str">
        <f>IF(B9="","",VLOOKUP(B9,個人番号,名簿!$D$1,FALSE))</f>
        <v/>
      </c>
      <c r="D9" s="191" t="str">
        <f>IF(B9="","",VLOOKUP(B9,個人番号,名簿!$E$1,FALSE))</f>
        <v/>
      </c>
      <c r="E9" s="187" t="str">
        <f>IF(B9="","",VLOOKUP(B9,個人番号,名簿!$H$1,FALSE))</f>
        <v/>
      </c>
      <c r="F9" s="191" t="str">
        <f>IF(B9="","",VLOOKUP(B9,個人番号,名簿!$F$1,FALSE))</f>
        <v/>
      </c>
      <c r="G9" s="191" t="str">
        <f>IF(B9="","",VLOOKUP(B9,個人番号,名簿!$G$1,FALSE))</f>
        <v/>
      </c>
      <c r="H9" s="298"/>
      <c r="I9" s="303"/>
      <c r="J9" s="377"/>
      <c r="K9" s="371"/>
      <c r="L9" s="371"/>
      <c r="M9" s="371"/>
      <c r="N9" s="372"/>
      <c r="P9" s="560"/>
      <c r="Q9" s="561"/>
      <c r="R9" s="562"/>
    </row>
    <row r="10" spans="1:25" ht="27.6" customHeight="1">
      <c r="A10" s="303"/>
      <c r="B10" s="205"/>
      <c r="C10" s="191" t="str">
        <f>IF(B10="","",VLOOKUP(B10,個人番号,名簿!$D$1,FALSE))</f>
        <v/>
      </c>
      <c r="D10" s="191" t="str">
        <f>IF(B10="","",VLOOKUP(B10,個人番号,名簿!$E$1,FALSE))</f>
        <v/>
      </c>
      <c r="E10" s="187" t="str">
        <f>IF(B10="","",VLOOKUP(B10,個人番号,名簿!$H$1,FALSE))</f>
        <v/>
      </c>
      <c r="F10" s="191" t="str">
        <f>IF(B10="","",VLOOKUP(B10,個人番号,名簿!$F$1,FALSE))</f>
        <v/>
      </c>
      <c r="G10" s="191" t="str">
        <f>IF(B10="","",VLOOKUP(B10,個人番号,名簿!$G$1,FALSE))</f>
        <v/>
      </c>
      <c r="H10" s="298"/>
      <c r="I10" s="303"/>
      <c r="J10" s="377"/>
      <c r="K10" s="371"/>
      <c r="L10" s="371"/>
      <c r="M10" s="371"/>
      <c r="N10" s="372"/>
    </row>
    <row r="11" spans="1:25" ht="27.6" customHeight="1">
      <c r="A11" s="303"/>
      <c r="B11" s="205"/>
      <c r="C11" s="191" t="str">
        <f>IF(B11="","",VLOOKUP(B11,個人番号,名簿!$D$1,FALSE))</f>
        <v/>
      </c>
      <c r="D11" s="191" t="str">
        <f>IF(B11="","",VLOOKUP(B11,個人番号,名簿!$E$1,FALSE))</f>
        <v/>
      </c>
      <c r="E11" s="187" t="str">
        <f>IF(B11="","",VLOOKUP(B11,個人番号,名簿!$H$1,FALSE))</f>
        <v/>
      </c>
      <c r="F11" s="191" t="str">
        <f>IF(B11="","",VLOOKUP(B11,個人番号,名簿!$F$1,FALSE))</f>
        <v/>
      </c>
      <c r="G11" s="191" t="str">
        <f>IF(B11="","",VLOOKUP(B11,個人番号,名簿!$G$1,FALSE))</f>
        <v/>
      </c>
      <c r="H11" s="298"/>
      <c r="I11" s="303"/>
      <c r="J11" s="377"/>
      <c r="K11" s="371"/>
      <c r="L11" s="371"/>
      <c r="M11" s="371"/>
      <c r="N11" s="372"/>
      <c r="P11" s="285" t="s">
        <v>2066</v>
      </c>
    </row>
    <row r="12" spans="1:25" ht="27.6" customHeight="1" thickBot="1">
      <c r="A12" s="303"/>
      <c r="B12" s="205"/>
      <c r="C12" s="191" t="str">
        <f>IF(B12="","",VLOOKUP(B12,個人番号,名簿!$D$1,FALSE))</f>
        <v/>
      </c>
      <c r="D12" s="191" t="str">
        <f>IF(B12="","",VLOOKUP(B12,個人番号,名簿!$E$1,FALSE))</f>
        <v/>
      </c>
      <c r="E12" s="187" t="str">
        <f>IF(B12="","",VLOOKUP(B12,個人番号,名簿!$H$1,FALSE))</f>
        <v/>
      </c>
      <c r="F12" s="191" t="str">
        <f>IF(B12="","",VLOOKUP(B12,個人番号,名簿!$F$1,FALSE))</f>
        <v/>
      </c>
      <c r="G12" s="191" t="str">
        <f>IF(B12="","",VLOOKUP(B12,個人番号,名簿!$G$1,FALSE))</f>
        <v/>
      </c>
      <c r="H12" s="298"/>
      <c r="I12" s="303"/>
      <c r="J12" s="377"/>
      <c r="K12" s="371"/>
      <c r="L12" s="371"/>
      <c r="M12" s="371"/>
      <c r="N12" s="372"/>
      <c r="P12" s="210" t="s">
        <v>483</v>
      </c>
      <c r="Q12" s="210" t="s">
        <v>369</v>
      </c>
      <c r="R12" s="210" t="s">
        <v>2283</v>
      </c>
      <c r="S12" s="210" t="s">
        <v>2062</v>
      </c>
      <c r="T12" s="210" t="s">
        <v>2063</v>
      </c>
      <c r="U12" s="210" t="s">
        <v>2062</v>
      </c>
      <c r="V12" s="210" t="s">
        <v>2064</v>
      </c>
      <c r="W12" s="210" t="s">
        <v>2062</v>
      </c>
      <c r="X12" s="210" t="s">
        <v>2065</v>
      </c>
      <c r="Y12" s="210" t="s">
        <v>2062</v>
      </c>
    </row>
    <row r="13" spans="1:25" ht="27.6" customHeight="1" thickBot="1">
      <c r="A13" s="303"/>
      <c r="B13" s="205"/>
      <c r="C13" s="191" t="str">
        <f>IF(B13="","",VLOOKUP(B13,個人番号,名簿!$D$1,FALSE))</f>
        <v/>
      </c>
      <c r="D13" s="191" t="str">
        <f>IF(B13="","",VLOOKUP(B13,個人番号,名簿!$E$1,FALSE))</f>
        <v/>
      </c>
      <c r="E13" s="187" t="str">
        <f>IF(B13="","",VLOOKUP(B13,個人番号,名簿!$H$1,FALSE))</f>
        <v/>
      </c>
      <c r="F13" s="191" t="str">
        <f>IF(B13="","",VLOOKUP(B13,個人番号,名簿!$F$1,FALSE))</f>
        <v/>
      </c>
      <c r="G13" s="191" t="str">
        <f>IF(B13="","",VLOOKUP(B13,個人番号,名簿!$G$1,FALSE))</f>
        <v/>
      </c>
      <c r="H13" s="298"/>
      <c r="I13" s="303"/>
      <c r="J13" s="377"/>
      <c r="K13" s="371"/>
      <c r="L13" s="371"/>
      <c r="M13" s="371"/>
      <c r="N13" s="372"/>
      <c r="P13" s="225">
        <f>$N$1</f>
        <v>0</v>
      </c>
      <c r="Q13" s="226" t="str">
        <f>$E$7</f>
        <v/>
      </c>
      <c r="R13" s="226">
        <f>$D$45</f>
        <v>0</v>
      </c>
      <c r="S13" s="226">
        <f>$J$45</f>
        <v>0</v>
      </c>
      <c r="T13" s="226">
        <f>$D$46</f>
        <v>0</v>
      </c>
      <c r="U13" s="226">
        <f>$J$46</f>
        <v>0</v>
      </c>
      <c r="V13" s="226">
        <f>$D$47</f>
        <v>0</v>
      </c>
      <c r="W13" s="226">
        <f>$J$47</f>
        <v>0</v>
      </c>
      <c r="X13" s="226">
        <f>$D$48</f>
        <v>0</v>
      </c>
      <c r="Y13" s="227">
        <f>$J$48</f>
        <v>0</v>
      </c>
    </row>
    <row r="14" spans="1:25" ht="27.6" customHeight="1" thickBot="1">
      <c r="A14" s="303"/>
      <c r="B14" s="205"/>
      <c r="C14" s="191" t="str">
        <f>IF(B14="","",VLOOKUP(B14,個人番号,名簿!$D$1,FALSE))</f>
        <v/>
      </c>
      <c r="D14" s="191" t="str">
        <f>IF(B14="","",VLOOKUP(B14,個人番号,名簿!$E$1,FALSE))</f>
        <v/>
      </c>
      <c r="E14" s="187" t="str">
        <f>IF(B14="","",VLOOKUP(B14,個人番号,名簿!$H$1,FALSE))</f>
        <v/>
      </c>
      <c r="F14" s="191" t="str">
        <f>IF(B14="","",VLOOKUP(B14,個人番号,名簿!$F$1,FALSE))</f>
        <v/>
      </c>
      <c r="G14" s="191" t="str">
        <f>IF(B14="","",VLOOKUP(B14,個人番号,名簿!$G$1,FALSE))</f>
        <v/>
      </c>
      <c r="H14" s="298"/>
      <c r="I14" s="303"/>
      <c r="J14" s="377"/>
      <c r="K14" s="371"/>
      <c r="L14" s="371"/>
      <c r="M14" s="371"/>
      <c r="N14" s="372"/>
    </row>
    <row r="15" spans="1:25" ht="27.6" customHeight="1" thickBot="1">
      <c r="A15" s="303"/>
      <c r="B15" s="205"/>
      <c r="C15" s="191" t="str">
        <f>IF(B15="","",VLOOKUP(B15,個人番号,名簿!$D$1,FALSE))</f>
        <v/>
      </c>
      <c r="D15" s="191" t="str">
        <f>IF(B15="","",VLOOKUP(B15,個人番号,名簿!$E$1,FALSE))</f>
        <v/>
      </c>
      <c r="E15" s="187" t="str">
        <f>IF(B15="","",VLOOKUP(B15,個人番号,名簿!$H$1,FALSE))</f>
        <v/>
      </c>
      <c r="F15" s="191" t="str">
        <f>IF(B15="","",VLOOKUP(B15,個人番号,名簿!$F$1,FALSE))</f>
        <v/>
      </c>
      <c r="G15" s="191" t="str">
        <f>IF(B15="","",VLOOKUP(B15,個人番号,名簿!$G$1,FALSE))</f>
        <v/>
      </c>
      <c r="H15" s="298"/>
      <c r="I15" s="303"/>
      <c r="J15" s="377"/>
      <c r="K15" s="371"/>
      <c r="L15" s="371"/>
      <c r="M15" s="371"/>
      <c r="N15" s="372"/>
      <c r="P15" s="268" t="s">
        <v>489</v>
      </c>
      <c r="Q15" s="268" t="s">
        <v>2049</v>
      </c>
      <c r="R15" s="268" t="s">
        <v>2285</v>
      </c>
    </row>
    <row r="16" spans="1:25" ht="27.6" customHeight="1">
      <c r="A16" s="303"/>
      <c r="B16" s="205"/>
      <c r="C16" s="191" t="str">
        <f>IF(B16="","",VLOOKUP(B16,個人番号,名簿!$D$1,FALSE))</f>
        <v/>
      </c>
      <c r="D16" s="191" t="str">
        <f>IF(B16="","",VLOOKUP(B16,個人番号,名簿!$E$1,FALSE))</f>
        <v/>
      </c>
      <c r="E16" s="187" t="str">
        <f>IF(B16="","",VLOOKUP(B16,個人番号,名簿!$H$1,FALSE))</f>
        <v/>
      </c>
      <c r="F16" s="191" t="str">
        <f>IF(B16="","",VLOOKUP(B16,個人番号,名簿!$F$1,FALSE))</f>
        <v/>
      </c>
      <c r="G16" s="191" t="str">
        <f>IF(B16="","",VLOOKUP(B16,個人番号,名簿!$G$1,FALSE))</f>
        <v/>
      </c>
      <c r="H16" s="298"/>
      <c r="I16" s="303"/>
      <c r="J16" s="377"/>
      <c r="K16" s="371"/>
      <c r="L16" s="371"/>
      <c r="M16" s="371"/>
      <c r="N16" s="372"/>
      <c r="P16" s="231" t="s">
        <v>2288</v>
      </c>
      <c r="Q16" s="231" t="s">
        <v>2050</v>
      </c>
      <c r="R16" s="231" t="s">
        <v>2286</v>
      </c>
    </row>
    <row r="17" spans="1:18" ht="27.6" customHeight="1" thickBot="1">
      <c r="A17" s="303"/>
      <c r="B17" s="205"/>
      <c r="C17" s="191" t="str">
        <f>IF(B17="","",VLOOKUP(B17,個人番号,名簿!$D$1,FALSE))</f>
        <v/>
      </c>
      <c r="D17" s="191" t="str">
        <f>IF(B17="","",VLOOKUP(B17,個人番号,名簿!$E$1,FALSE))</f>
        <v/>
      </c>
      <c r="E17" s="187" t="str">
        <f>IF(B17="","",VLOOKUP(B17,個人番号,名簿!$H$1,FALSE))</f>
        <v/>
      </c>
      <c r="F17" s="191" t="str">
        <f>IF(B17="","",VLOOKUP(B17,個人番号,名簿!$F$1,FALSE))</f>
        <v/>
      </c>
      <c r="G17" s="191" t="str">
        <f>IF(B17="","",VLOOKUP(B17,個人番号,名簿!$G$1,FALSE))</f>
        <v/>
      </c>
      <c r="H17" s="298"/>
      <c r="I17" s="303"/>
      <c r="J17" s="377"/>
      <c r="K17" s="371"/>
      <c r="L17" s="371"/>
      <c r="M17" s="371"/>
      <c r="N17" s="372"/>
      <c r="P17" s="232" t="s">
        <v>2289</v>
      </c>
      <c r="Q17" s="232" t="s">
        <v>2051</v>
      </c>
      <c r="R17" s="233" t="s">
        <v>2287</v>
      </c>
    </row>
    <row r="18" spans="1:18" ht="27.6" customHeight="1">
      <c r="A18" s="303"/>
      <c r="B18" s="205"/>
      <c r="C18" s="191" t="str">
        <f>IF(B18="","",VLOOKUP(B18,個人番号,名簿!$D$1,FALSE))</f>
        <v/>
      </c>
      <c r="D18" s="191" t="str">
        <f>IF(B18="","",VLOOKUP(B18,個人番号,名簿!$E$1,FALSE))</f>
        <v/>
      </c>
      <c r="E18" s="187" t="str">
        <f>IF(B18="","",VLOOKUP(B18,個人番号,名簿!$H$1,FALSE))</f>
        <v/>
      </c>
      <c r="F18" s="191" t="str">
        <f>IF(B18="","",VLOOKUP(B18,個人番号,名簿!$F$1,FALSE))</f>
        <v/>
      </c>
      <c r="G18" s="191" t="str">
        <f>IF(B18="","",VLOOKUP(B18,個人番号,名簿!$G$1,FALSE))</f>
        <v/>
      </c>
      <c r="H18" s="298"/>
      <c r="I18" s="303"/>
      <c r="J18" s="377"/>
      <c r="K18" s="371"/>
      <c r="L18" s="371"/>
      <c r="M18" s="371"/>
      <c r="N18" s="372"/>
      <c r="P18" s="232" t="s">
        <v>2290</v>
      </c>
      <c r="Q18" s="232" t="s">
        <v>2052</v>
      </c>
    </row>
    <row r="19" spans="1:18" ht="27.6" customHeight="1">
      <c r="A19" s="303"/>
      <c r="B19" s="205"/>
      <c r="C19" s="191" t="str">
        <f>IF(B19="","",VLOOKUP(B19,個人番号,名簿!$D$1,FALSE))</f>
        <v/>
      </c>
      <c r="D19" s="191" t="str">
        <f>IF(B19="","",VLOOKUP(B19,個人番号,名簿!$E$1,FALSE))</f>
        <v/>
      </c>
      <c r="E19" s="187" t="str">
        <f>IF(B19="","",VLOOKUP(B19,個人番号,名簿!$H$1,FALSE))</f>
        <v/>
      </c>
      <c r="F19" s="191" t="str">
        <f>IF(B19="","",VLOOKUP(B19,個人番号,名簿!$F$1,FALSE))</f>
        <v/>
      </c>
      <c r="G19" s="191" t="str">
        <f>IF(B19="","",VLOOKUP(B19,個人番号,名簿!$G$1,FALSE))</f>
        <v/>
      </c>
      <c r="H19" s="298"/>
      <c r="I19" s="303"/>
      <c r="J19" s="377"/>
      <c r="K19" s="371"/>
      <c r="L19" s="371"/>
      <c r="M19" s="371"/>
      <c r="N19" s="372"/>
      <c r="P19" s="232" t="s">
        <v>2291</v>
      </c>
      <c r="Q19" s="232" t="s">
        <v>2053</v>
      </c>
    </row>
    <row r="20" spans="1:18" ht="27.6" customHeight="1">
      <c r="A20" s="303"/>
      <c r="B20" s="205"/>
      <c r="C20" s="191" t="str">
        <f>IF(B20="","",VLOOKUP(B20,個人番号,名簿!$D$1,FALSE))</f>
        <v/>
      </c>
      <c r="D20" s="191" t="str">
        <f>IF(B20="","",VLOOKUP(B20,個人番号,名簿!$E$1,FALSE))</f>
        <v/>
      </c>
      <c r="E20" s="187" t="str">
        <f>IF(B20="","",VLOOKUP(B20,個人番号,名簿!$H$1,FALSE))</f>
        <v/>
      </c>
      <c r="F20" s="191" t="str">
        <f>IF(B20="","",VLOOKUP(B20,個人番号,名簿!$F$1,FALSE))</f>
        <v/>
      </c>
      <c r="G20" s="191" t="str">
        <f>IF(B20="","",VLOOKUP(B20,個人番号,名簿!$G$1,FALSE))</f>
        <v/>
      </c>
      <c r="H20" s="298"/>
      <c r="I20" s="303"/>
      <c r="J20" s="377"/>
      <c r="K20" s="371"/>
      <c r="L20" s="371"/>
      <c r="M20" s="371"/>
      <c r="N20" s="372"/>
      <c r="P20" s="232" t="s">
        <v>2292</v>
      </c>
      <c r="Q20" s="232" t="s">
        <v>2054</v>
      </c>
    </row>
    <row r="21" spans="1:18" ht="27.6" customHeight="1" thickBot="1">
      <c r="A21" s="303"/>
      <c r="B21" s="205"/>
      <c r="C21" s="191" t="str">
        <f>IF(B21="","",VLOOKUP(B21,個人番号,名簿!$D$1,FALSE))</f>
        <v/>
      </c>
      <c r="D21" s="191" t="str">
        <f>IF(B21="","",VLOOKUP(B21,個人番号,名簿!$E$1,FALSE))</f>
        <v/>
      </c>
      <c r="E21" s="187" t="str">
        <f>IF(B21="","",VLOOKUP(B21,個人番号,名簿!$H$1,FALSE))</f>
        <v/>
      </c>
      <c r="F21" s="191" t="str">
        <f>IF(B21="","",VLOOKUP(B21,個人番号,名簿!$F$1,FALSE))</f>
        <v/>
      </c>
      <c r="G21" s="191" t="str">
        <f>IF(B21="","",VLOOKUP(B21,個人番号,名簿!$G$1,FALSE))</f>
        <v/>
      </c>
      <c r="H21" s="298"/>
      <c r="I21" s="303"/>
      <c r="J21" s="377"/>
      <c r="K21" s="371"/>
      <c r="L21" s="371"/>
      <c r="M21" s="371"/>
      <c r="N21" s="372"/>
      <c r="P21" s="232" t="s">
        <v>2293</v>
      </c>
      <c r="Q21" s="233" t="s">
        <v>2498</v>
      </c>
    </row>
    <row r="22" spans="1:18" ht="27.6" customHeight="1">
      <c r="A22" s="303"/>
      <c r="B22" s="205"/>
      <c r="C22" s="191" t="str">
        <f>IF(B22="","",VLOOKUP(B22,個人番号,名簿!$D$1,FALSE))</f>
        <v/>
      </c>
      <c r="D22" s="191" t="str">
        <f>IF(B22="","",VLOOKUP(B22,個人番号,名簿!$E$1,FALSE))</f>
        <v/>
      </c>
      <c r="E22" s="187" t="str">
        <f>IF(B22="","",VLOOKUP(B22,個人番号,名簿!$H$1,FALSE))</f>
        <v/>
      </c>
      <c r="F22" s="191" t="str">
        <f>IF(B22="","",VLOOKUP(B22,個人番号,名簿!$F$1,FALSE))</f>
        <v/>
      </c>
      <c r="G22" s="191" t="str">
        <f>IF(B22="","",VLOOKUP(B22,個人番号,名簿!$G$1,FALSE))</f>
        <v/>
      </c>
      <c r="H22" s="298"/>
      <c r="I22" s="303"/>
      <c r="J22" s="377"/>
      <c r="K22" s="371"/>
      <c r="L22" s="371"/>
      <c r="M22" s="371"/>
      <c r="N22" s="372"/>
      <c r="P22" s="232" t="s">
        <v>2294</v>
      </c>
    </row>
    <row r="23" spans="1:18" ht="27.6" customHeight="1">
      <c r="A23" s="303"/>
      <c r="B23" s="205"/>
      <c r="C23" s="191" t="str">
        <f>IF(B23="","",VLOOKUP(B23,個人番号,名簿!$D$1,FALSE))</f>
        <v/>
      </c>
      <c r="D23" s="191" t="str">
        <f>IF(B23="","",VLOOKUP(B23,個人番号,名簿!$E$1,FALSE))</f>
        <v/>
      </c>
      <c r="E23" s="187" t="str">
        <f>IF(B23="","",VLOOKUP(B23,個人番号,名簿!$H$1,FALSE))</f>
        <v/>
      </c>
      <c r="F23" s="191" t="str">
        <f>IF(B23="","",VLOOKUP(B23,個人番号,名簿!$F$1,FALSE))</f>
        <v/>
      </c>
      <c r="G23" s="191" t="str">
        <f>IF(B23="","",VLOOKUP(B23,個人番号,名簿!$G$1,FALSE))</f>
        <v/>
      </c>
      <c r="H23" s="298"/>
      <c r="I23" s="303"/>
      <c r="J23" s="377"/>
      <c r="K23" s="371"/>
      <c r="L23" s="371"/>
      <c r="M23" s="371"/>
      <c r="N23" s="372"/>
      <c r="P23" s="232" t="s">
        <v>2295</v>
      </c>
    </row>
    <row r="24" spans="1:18" ht="27.6" customHeight="1">
      <c r="A24" s="303"/>
      <c r="B24" s="205"/>
      <c r="C24" s="191" t="str">
        <f>IF(B24="","",VLOOKUP(B24,個人番号,名簿!$D$1,FALSE))</f>
        <v/>
      </c>
      <c r="D24" s="191" t="str">
        <f>IF(B24="","",VLOOKUP(B24,個人番号,名簿!$E$1,FALSE))</f>
        <v/>
      </c>
      <c r="E24" s="187" t="str">
        <f>IF(B24="","",VLOOKUP(B24,個人番号,名簿!$H$1,FALSE))</f>
        <v/>
      </c>
      <c r="F24" s="191" t="str">
        <f>IF(B24="","",VLOOKUP(B24,個人番号,名簿!$F$1,FALSE))</f>
        <v/>
      </c>
      <c r="G24" s="191" t="str">
        <f>IF(B24="","",VLOOKUP(B24,個人番号,名簿!$G$1,FALSE))</f>
        <v/>
      </c>
      <c r="H24" s="298"/>
      <c r="I24" s="303"/>
      <c r="J24" s="377"/>
      <c r="K24" s="371"/>
      <c r="L24" s="371"/>
      <c r="M24" s="371"/>
      <c r="N24" s="372"/>
      <c r="P24" s="232" t="s">
        <v>490</v>
      </c>
    </row>
    <row r="25" spans="1:18" ht="27.6" customHeight="1">
      <c r="A25" s="303"/>
      <c r="B25" s="205"/>
      <c r="C25" s="191" t="str">
        <f>IF(B25="","",VLOOKUP(B25,個人番号,名簿!$D$1,FALSE))</f>
        <v/>
      </c>
      <c r="D25" s="191" t="str">
        <f>IF(B25="","",VLOOKUP(B25,個人番号,名簿!$E$1,FALSE))</f>
        <v/>
      </c>
      <c r="E25" s="187" t="str">
        <f>IF(B25="","",VLOOKUP(B25,個人番号,名簿!$H$1,FALSE))</f>
        <v/>
      </c>
      <c r="F25" s="191" t="str">
        <f>IF(B25="","",VLOOKUP(B25,個人番号,名簿!$F$1,FALSE))</f>
        <v/>
      </c>
      <c r="G25" s="191" t="str">
        <f>IF(B25="","",VLOOKUP(B25,個人番号,名簿!$G$1,FALSE))</f>
        <v/>
      </c>
      <c r="H25" s="298"/>
      <c r="I25" s="303"/>
      <c r="J25" s="377"/>
      <c r="K25" s="371"/>
      <c r="L25" s="371"/>
      <c r="M25" s="371"/>
      <c r="N25" s="372"/>
      <c r="P25" s="232" t="s">
        <v>2056</v>
      </c>
    </row>
    <row r="26" spans="1:18" ht="27.6" customHeight="1">
      <c r="A26" s="303"/>
      <c r="B26" s="205"/>
      <c r="C26" s="191" t="str">
        <f>IF(B26="","",VLOOKUP(B26,個人番号,名簿!$D$1,FALSE))</f>
        <v/>
      </c>
      <c r="D26" s="191" t="str">
        <f>IF(B26="","",VLOOKUP(B26,個人番号,名簿!$E$1,FALSE))</f>
        <v/>
      </c>
      <c r="E26" s="187" t="str">
        <f>IF(B26="","",VLOOKUP(B26,個人番号,名簿!$H$1,FALSE))</f>
        <v/>
      </c>
      <c r="F26" s="191" t="str">
        <f>IF(B26="","",VLOOKUP(B26,個人番号,名簿!$F$1,FALSE))</f>
        <v/>
      </c>
      <c r="G26" s="191" t="str">
        <f>IF(B26="","",VLOOKUP(B26,個人番号,名簿!$G$1,FALSE))</f>
        <v/>
      </c>
      <c r="H26" s="298"/>
      <c r="I26" s="303"/>
      <c r="J26" s="377"/>
      <c r="K26" s="371"/>
      <c r="L26" s="371"/>
      <c r="M26" s="371"/>
      <c r="N26" s="372"/>
      <c r="P26" s="232" t="s">
        <v>491</v>
      </c>
    </row>
    <row r="27" spans="1:18" ht="27.6" customHeight="1">
      <c r="A27" s="303"/>
      <c r="B27" s="205"/>
      <c r="C27" s="191" t="str">
        <f>IF(B27="","",VLOOKUP(B27,個人番号,名簿!$D$1,FALSE))</f>
        <v/>
      </c>
      <c r="D27" s="191" t="str">
        <f>IF(B27="","",VLOOKUP(B27,個人番号,名簿!$E$1,FALSE))</f>
        <v/>
      </c>
      <c r="E27" s="187" t="str">
        <f>IF(B27="","",VLOOKUP(B27,個人番号,名簿!$H$1,FALSE))</f>
        <v/>
      </c>
      <c r="F27" s="191" t="str">
        <f>IF(B27="","",VLOOKUP(B27,個人番号,名簿!$F$1,FALSE))</f>
        <v/>
      </c>
      <c r="G27" s="191" t="str">
        <f>IF(B27="","",VLOOKUP(B27,個人番号,名簿!$G$1,FALSE))</f>
        <v/>
      </c>
      <c r="H27" s="298"/>
      <c r="I27" s="303"/>
      <c r="J27" s="377"/>
      <c r="K27" s="371"/>
      <c r="L27" s="371"/>
      <c r="M27" s="371"/>
      <c r="N27" s="372"/>
      <c r="P27" s="232" t="s">
        <v>2057</v>
      </c>
    </row>
    <row r="28" spans="1:18" ht="27.6" customHeight="1">
      <c r="A28" s="303"/>
      <c r="B28" s="205"/>
      <c r="C28" s="191" t="str">
        <f>IF(B28="","",VLOOKUP(B28,個人番号,名簿!$D$1,FALSE))</f>
        <v/>
      </c>
      <c r="D28" s="191" t="str">
        <f>IF(B28="","",VLOOKUP(B28,個人番号,名簿!$E$1,FALSE))</f>
        <v/>
      </c>
      <c r="E28" s="187" t="str">
        <f>IF(B28="","",VLOOKUP(B28,個人番号,名簿!$H$1,FALSE))</f>
        <v/>
      </c>
      <c r="F28" s="191" t="str">
        <f>IF(B28="","",VLOOKUP(B28,個人番号,名簿!$F$1,FALSE))</f>
        <v/>
      </c>
      <c r="G28" s="191" t="str">
        <f>IF(B28="","",VLOOKUP(B28,個人番号,名簿!$G$1,FALSE))</f>
        <v/>
      </c>
      <c r="H28" s="298"/>
      <c r="I28" s="303"/>
      <c r="J28" s="377"/>
      <c r="K28" s="371"/>
      <c r="L28" s="371"/>
      <c r="M28" s="371"/>
      <c r="N28" s="372"/>
      <c r="P28" s="232" t="s">
        <v>2296</v>
      </c>
    </row>
    <row r="29" spans="1:18" ht="27.6" customHeight="1" thickBot="1">
      <c r="A29" s="303"/>
      <c r="B29" s="205"/>
      <c r="C29" s="191" t="str">
        <f>IF(B29="","",VLOOKUP(B29,個人番号,名簿!$D$1,FALSE))</f>
        <v/>
      </c>
      <c r="D29" s="191" t="str">
        <f>IF(B29="","",VLOOKUP(B29,個人番号,名簿!$E$1,FALSE))</f>
        <v/>
      </c>
      <c r="E29" s="187" t="str">
        <f>IF(B29="","",VLOOKUP(B29,個人番号,名簿!$H$1,FALSE))</f>
        <v/>
      </c>
      <c r="F29" s="191" t="str">
        <f>IF(B29="","",VLOOKUP(B29,個人番号,名簿!$F$1,FALSE))</f>
        <v/>
      </c>
      <c r="G29" s="191" t="str">
        <f>IF(B29="","",VLOOKUP(B29,個人番号,名簿!$G$1,FALSE))</f>
        <v/>
      </c>
      <c r="H29" s="298"/>
      <c r="I29" s="303"/>
      <c r="J29" s="377"/>
      <c r="K29" s="371"/>
      <c r="L29" s="371"/>
      <c r="M29" s="371"/>
      <c r="N29" s="372"/>
      <c r="P29" s="233" t="s">
        <v>2297</v>
      </c>
    </row>
    <row r="30" spans="1:18" ht="27.6" customHeight="1">
      <c r="A30" s="303"/>
      <c r="B30" s="205"/>
      <c r="C30" s="191" t="str">
        <f>IF(B30="","",VLOOKUP(B30,個人番号,名簿!$D$1,FALSE))</f>
        <v/>
      </c>
      <c r="D30" s="191" t="str">
        <f>IF(B30="","",VLOOKUP(B30,個人番号,名簿!$E$1,FALSE))</f>
        <v/>
      </c>
      <c r="E30" s="187" t="str">
        <f>IF(B30="","",VLOOKUP(B30,個人番号,名簿!$H$1,FALSE))</f>
        <v/>
      </c>
      <c r="F30" s="191" t="str">
        <f>IF(B30="","",VLOOKUP(B30,個人番号,名簿!$F$1,FALSE))</f>
        <v/>
      </c>
      <c r="G30" s="191" t="str">
        <f>IF(B30="","",VLOOKUP(B30,個人番号,名簿!$G$1,FALSE))</f>
        <v/>
      </c>
      <c r="H30" s="298"/>
      <c r="I30" s="303"/>
      <c r="J30" s="377"/>
      <c r="K30" s="371"/>
      <c r="L30" s="371"/>
      <c r="M30" s="371"/>
      <c r="N30" s="372"/>
    </row>
    <row r="31" spans="1:18" ht="27.6" customHeight="1">
      <c r="A31" s="303"/>
      <c r="B31" s="205"/>
      <c r="C31" s="191" t="str">
        <f>IF(B31="","",VLOOKUP(B31,個人番号,名簿!$D$1,FALSE))</f>
        <v/>
      </c>
      <c r="D31" s="191" t="str">
        <f>IF(B31="","",VLOOKUP(B31,個人番号,名簿!$E$1,FALSE))</f>
        <v/>
      </c>
      <c r="E31" s="187" t="str">
        <f>IF(B31="","",VLOOKUP(B31,個人番号,名簿!$H$1,FALSE))</f>
        <v/>
      </c>
      <c r="F31" s="191" t="str">
        <f>IF(B31="","",VLOOKUP(B31,個人番号,名簿!$F$1,FALSE))</f>
        <v/>
      </c>
      <c r="G31" s="191" t="str">
        <f>IF(B31="","",VLOOKUP(B31,個人番号,名簿!$G$1,FALSE))</f>
        <v/>
      </c>
      <c r="H31" s="298"/>
      <c r="I31" s="303"/>
      <c r="J31" s="377"/>
      <c r="K31" s="371"/>
      <c r="L31" s="371"/>
      <c r="M31" s="371"/>
      <c r="N31" s="372"/>
    </row>
    <row r="32" spans="1:18" ht="27.6" customHeight="1">
      <c r="A32" s="303"/>
      <c r="B32" s="205"/>
      <c r="C32" s="191" t="str">
        <f>IF(B32="","",VLOOKUP(B32,個人番号,名簿!$D$1,FALSE))</f>
        <v/>
      </c>
      <c r="D32" s="191" t="str">
        <f>IF(B32="","",VLOOKUP(B32,個人番号,名簿!$E$1,FALSE))</f>
        <v/>
      </c>
      <c r="E32" s="187" t="str">
        <f>IF(B32="","",VLOOKUP(B32,個人番号,名簿!$H$1,FALSE))</f>
        <v/>
      </c>
      <c r="F32" s="191" t="str">
        <f>IF(B32="","",VLOOKUP(B32,個人番号,名簿!$F$1,FALSE))</f>
        <v/>
      </c>
      <c r="G32" s="191" t="str">
        <f>IF(B32="","",VLOOKUP(B32,個人番号,名簿!$G$1,FALSE))</f>
        <v/>
      </c>
      <c r="H32" s="298"/>
      <c r="I32" s="303"/>
      <c r="J32" s="377"/>
      <c r="K32" s="371"/>
      <c r="L32" s="371"/>
      <c r="M32" s="371"/>
      <c r="N32" s="372"/>
    </row>
    <row r="33" spans="1:14" ht="27.6" customHeight="1">
      <c r="A33" s="303"/>
      <c r="B33" s="205"/>
      <c r="C33" s="191" t="str">
        <f>IF(B33="","",VLOOKUP(B33,個人番号,名簿!$D$1,FALSE))</f>
        <v/>
      </c>
      <c r="D33" s="191" t="str">
        <f>IF(B33="","",VLOOKUP(B33,個人番号,名簿!$E$1,FALSE))</f>
        <v/>
      </c>
      <c r="E33" s="187" t="str">
        <f>IF(B33="","",VLOOKUP(B33,個人番号,名簿!$H$1,FALSE))</f>
        <v/>
      </c>
      <c r="F33" s="191" t="str">
        <f>IF(B33="","",VLOOKUP(B33,個人番号,名簿!$F$1,FALSE))</f>
        <v/>
      </c>
      <c r="G33" s="191" t="str">
        <f>IF(B33="","",VLOOKUP(B33,個人番号,名簿!$G$1,FALSE))</f>
        <v/>
      </c>
      <c r="H33" s="298"/>
      <c r="I33" s="303"/>
      <c r="J33" s="377"/>
      <c r="K33" s="371"/>
      <c r="L33" s="371"/>
      <c r="M33" s="371"/>
      <c r="N33" s="372"/>
    </row>
    <row r="34" spans="1:14" ht="27.6" customHeight="1">
      <c r="A34" s="303"/>
      <c r="B34" s="205"/>
      <c r="C34" s="191" t="str">
        <f>IF(B34="","",VLOOKUP(B34,個人番号,名簿!$D$1,FALSE))</f>
        <v/>
      </c>
      <c r="D34" s="191" t="str">
        <f>IF(B34="","",VLOOKUP(B34,個人番号,名簿!$E$1,FALSE))</f>
        <v/>
      </c>
      <c r="E34" s="187" t="str">
        <f>IF(B34="","",VLOOKUP(B34,個人番号,名簿!$H$1,FALSE))</f>
        <v/>
      </c>
      <c r="F34" s="191" t="str">
        <f>IF(B34="","",VLOOKUP(B34,個人番号,名簿!$F$1,FALSE))</f>
        <v/>
      </c>
      <c r="G34" s="191" t="str">
        <f>IF(B34="","",VLOOKUP(B34,個人番号,名簿!$G$1,FALSE))</f>
        <v/>
      </c>
      <c r="H34" s="298"/>
      <c r="I34" s="303"/>
      <c r="J34" s="377"/>
      <c r="K34" s="371"/>
      <c r="L34" s="371"/>
      <c r="M34" s="371"/>
      <c r="N34" s="372"/>
    </row>
    <row r="35" spans="1:14" ht="27.6" customHeight="1">
      <c r="A35" s="303"/>
      <c r="B35" s="205"/>
      <c r="C35" s="191" t="str">
        <f>IF(B35="","",VLOOKUP(B35,個人番号,名簿!$D$1,FALSE))</f>
        <v/>
      </c>
      <c r="D35" s="191" t="str">
        <f>IF(B35="","",VLOOKUP(B35,個人番号,名簿!$E$1,FALSE))</f>
        <v/>
      </c>
      <c r="E35" s="187" t="str">
        <f>IF(B35="","",VLOOKUP(B35,個人番号,名簿!$H$1,FALSE))</f>
        <v/>
      </c>
      <c r="F35" s="191" t="str">
        <f>IF(B35="","",VLOOKUP(B35,個人番号,名簿!$F$1,FALSE))</f>
        <v/>
      </c>
      <c r="G35" s="191" t="str">
        <f>IF(B35="","",VLOOKUP(B35,個人番号,名簿!$G$1,FALSE))</f>
        <v/>
      </c>
      <c r="H35" s="298"/>
      <c r="I35" s="303"/>
      <c r="J35" s="377"/>
      <c r="K35" s="371"/>
      <c r="L35" s="371"/>
      <c r="M35" s="371"/>
      <c r="N35" s="372"/>
    </row>
    <row r="36" spans="1:14" ht="27.6" customHeight="1">
      <c r="A36" s="303"/>
      <c r="B36" s="205"/>
      <c r="C36" s="191" t="str">
        <f>IF(B36="","",VLOOKUP(B36,個人番号,名簿!$D$1,FALSE))</f>
        <v/>
      </c>
      <c r="D36" s="191" t="str">
        <f>IF(B36="","",VLOOKUP(B36,個人番号,名簿!$E$1,FALSE))</f>
        <v/>
      </c>
      <c r="E36" s="187" t="str">
        <f>IF(B36="","",VLOOKUP(B36,個人番号,名簿!$H$1,FALSE))</f>
        <v/>
      </c>
      <c r="F36" s="191" t="str">
        <f>IF(B36="","",VLOOKUP(B36,個人番号,名簿!$F$1,FALSE))</f>
        <v/>
      </c>
      <c r="G36" s="191" t="str">
        <f>IF(B36="","",VLOOKUP(B36,個人番号,名簿!$G$1,FALSE))</f>
        <v/>
      </c>
      <c r="H36" s="298"/>
      <c r="I36" s="303"/>
      <c r="J36" s="377"/>
      <c r="K36" s="371"/>
      <c r="L36" s="371"/>
      <c r="M36" s="371"/>
      <c r="N36" s="372"/>
    </row>
    <row r="37" spans="1:14" ht="27.6" customHeight="1">
      <c r="A37" s="303"/>
      <c r="B37" s="205"/>
      <c r="C37" s="191" t="str">
        <f>IF(B37="","",VLOOKUP(B37,個人番号,名簿!$D$1,FALSE))</f>
        <v/>
      </c>
      <c r="D37" s="191" t="str">
        <f>IF(B37="","",VLOOKUP(B37,個人番号,名簿!$E$1,FALSE))</f>
        <v/>
      </c>
      <c r="E37" s="187" t="str">
        <f>IF(B37="","",VLOOKUP(B37,個人番号,名簿!$H$1,FALSE))</f>
        <v/>
      </c>
      <c r="F37" s="191" t="str">
        <f>IF(B37="","",VLOOKUP(B37,個人番号,名簿!$F$1,FALSE))</f>
        <v/>
      </c>
      <c r="G37" s="191" t="str">
        <f>IF(B37="","",VLOOKUP(B37,個人番号,名簿!$G$1,FALSE))</f>
        <v/>
      </c>
      <c r="H37" s="298"/>
      <c r="I37" s="303"/>
      <c r="J37" s="377"/>
      <c r="K37" s="371"/>
      <c r="L37" s="371"/>
      <c r="M37" s="371"/>
      <c r="N37" s="372"/>
    </row>
    <row r="38" spans="1:14" ht="27.6" customHeight="1">
      <c r="A38" s="303"/>
      <c r="B38" s="205"/>
      <c r="C38" s="191" t="str">
        <f>IF(B38="","",VLOOKUP(B38,個人番号,名簿!$D$1,FALSE))</f>
        <v/>
      </c>
      <c r="D38" s="191" t="str">
        <f>IF(B38="","",VLOOKUP(B38,個人番号,名簿!$E$1,FALSE))</f>
        <v/>
      </c>
      <c r="E38" s="187" t="str">
        <f>IF(B38="","",VLOOKUP(B38,個人番号,名簿!$H$1,FALSE))</f>
        <v/>
      </c>
      <c r="F38" s="191" t="str">
        <f>IF(B38="","",VLOOKUP(B38,個人番号,名簿!$F$1,FALSE))</f>
        <v/>
      </c>
      <c r="G38" s="191" t="str">
        <f>IF(B38="","",VLOOKUP(B38,個人番号,名簿!$G$1,FALSE))</f>
        <v/>
      </c>
      <c r="H38" s="298"/>
      <c r="I38" s="303"/>
      <c r="J38" s="377"/>
      <c r="K38" s="371"/>
      <c r="L38" s="371"/>
      <c r="M38" s="371"/>
      <c r="N38" s="372"/>
    </row>
    <row r="39" spans="1:14" ht="27.6" customHeight="1">
      <c r="A39" s="303"/>
      <c r="B39" s="205"/>
      <c r="C39" s="191" t="str">
        <f>IF(B39="","",VLOOKUP(B39,個人番号,名簿!$D$1,FALSE))</f>
        <v/>
      </c>
      <c r="D39" s="191" t="str">
        <f>IF(B39="","",VLOOKUP(B39,個人番号,名簿!$E$1,FALSE))</f>
        <v/>
      </c>
      <c r="E39" s="187" t="str">
        <f>IF(B39="","",VLOOKUP(B39,個人番号,名簿!$H$1,FALSE))</f>
        <v/>
      </c>
      <c r="F39" s="191" t="str">
        <f>IF(B39="","",VLOOKUP(B39,個人番号,名簿!$F$1,FALSE))</f>
        <v/>
      </c>
      <c r="G39" s="191" t="str">
        <f>IF(B39="","",VLOOKUP(B39,個人番号,名簿!$G$1,FALSE))</f>
        <v/>
      </c>
      <c r="H39" s="298"/>
      <c r="I39" s="303"/>
      <c r="J39" s="377"/>
      <c r="K39" s="371"/>
      <c r="L39" s="371"/>
      <c r="M39" s="371"/>
      <c r="N39" s="372"/>
    </row>
    <row r="40" spans="1:14" ht="27.6" customHeight="1">
      <c r="A40" s="303"/>
      <c r="B40" s="205"/>
      <c r="C40" s="191" t="str">
        <f>IF(B40="","",VLOOKUP(B40,個人番号,名簿!$D$1,FALSE))</f>
        <v/>
      </c>
      <c r="D40" s="191" t="str">
        <f>IF(B40="","",VLOOKUP(B40,個人番号,名簿!$E$1,FALSE))</f>
        <v/>
      </c>
      <c r="E40" s="187" t="str">
        <f>IF(B40="","",VLOOKUP(B40,個人番号,名簿!$H$1,FALSE))</f>
        <v/>
      </c>
      <c r="F40" s="191" t="str">
        <f>IF(B40="","",VLOOKUP(B40,個人番号,名簿!$F$1,FALSE))</f>
        <v/>
      </c>
      <c r="G40" s="191" t="str">
        <f>IF(B40="","",VLOOKUP(B40,個人番号,名簿!$G$1,FALSE))</f>
        <v/>
      </c>
      <c r="H40" s="298"/>
      <c r="I40" s="303"/>
      <c r="J40" s="377"/>
      <c r="K40" s="371"/>
      <c r="L40" s="371"/>
      <c r="M40" s="371"/>
      <c r="N40" s="372"/>
    </row>
    <row r="41" spans="1:14" ht="27.6" customHeight="1" thickBot="1">
      <c r="A41" s="304"/>
      <c r="B41" s="206"/>
      <c r="C41" s="192" t="str">
        <f>IF(B41="","",VLOOKUP(B41,個人番号,名簿!$D$1,FALSE))</f>
        <v/>
      </c>
      <c r="D41" s="192" t="str">
        <f>IF(B41="","",VLOOKUP(B41,個人番号,名簿!$E$1,FALSE))</f>
        <v/>
      </c>
      <c r="E41" s="188" t="str">
        <f>IF(B41="","",VLOOKUP(B41,個人番号,名簿!$H$1,FALSE))</f>
        <v/>
      </c>
      <c r="F41" s="192" t="str">
        <f>IF(B41="","",VLOOKUP(B41,個人番号,名簿!$F$1,FALSE))</f>
        <v/>
      </c>
      <c r="G41" s="192" t="str">
        <f>IF(B41="","",VLOOKUP(B41,個人番号,名簿!$G$1,FALSE))</f>
        <v/>
      </c>
      <c r="H41" s="299"/>
      <c r="I41" s="304"/>
      <c r="J41" s="378"/>
      <c r="K41" s="373"/>
      <c r="L41" s="373"/>
      <c r="M41" s="373"/>
      <c r="N41" s="374"/>
    </row>
    <row r="42" spans="1:14" ht="27.6" customHeight="1">
      <c r="A42" s="688" t="s">
        <v>2278</v>
      </c>
      <c r="B42" s="688"/>
      <c r="C42" s="688"/>
      <c r="D42" s="688"/>
      <c r="E42" s="688"/>
      <c r="F42" s="688"/>
      <c r="G42" s="688"/>
      <c r="H42" s="688"/>
      <c r="I42" s="688"/>
    </row>
    <row r="43" spans="1:14" ht="27.6" customHeight="1">
      <c r="A43" s="626"/>
      <c r="B43" s="626"/>
      <c r="C43" s="626"/>
      <c r="D43" s="626"/>
    </row>
    <row r="44" spans="1:14" ht="27.6" hidden="1" customHeight="1">
      <c r="A44" s="626" t="s">
        <v>2282</v>
      </c>
      <c r="B44" s="626"/>
      <c r="C44" s="626"/>
      <c r="D44" s="686"/>
      <c r="E44" s="686"/>
      <c r="F44" s="686"/>
      <c r="G44" s="686"/>
      <c r="I44" s="228" t="s">
        <v>2280</v>
      </c>
      <c r="J44" s="686"/>
      <c r="K44" s="686"/>
      <c r="L44" s="686"/>
      <c r="M44" s="686"/>
    </row>
    <row r="45" spans="1:14" ht="27.6" customHeight="1">
      <c r="A45" s="626" t="s">
        <v>2279</v>
      </c>
      <c r="B45" s="626"/>
      <c r="C45" s="626"/>
      <c r="D45" s="686"/>
      <c r="E45" s="686"/>
      <c r="F45" s="686"/>
      <c r="G45" s="686"/>
      <c r="I45" s="228" t="s">
        <v>2280</v>
      </c>
      <c r="J45" s="686"/>
      <c r="K45" s="686"/>
      <c r="L45" s="686"/>
      <c r="M45" s="686"/>
    </row>
    <row r="46" spans="1:14" ht="27.6" customHeight="1">
      <c r="A46" s="626" t="s">
        <v>2058</v>
      </c>
      <c r="B46" s="626"/>
      <c r="C46" s="626"/>
      <c r="D46" s="686"/>
      <c r="E46" s="686"/>
      <c r="F46" s="686"/>
      <c r="G46" s="686"/>
      <c r="I46" s="228" t="s">
        <v>2280</v>
      </c>
      <c r="J46" s="686"/>
      <c r="K46" s="686"/>
      <c r="L46" s="686"/>
      <c r="M46" s="686"/>
    </row>
    <row r="47" spans="1:14" ht="27.6" customHeight="1">
      <c r="A47" s="626" t="s">
        <v>2059</v>
      </c>
      <c r="B47" s="626"/>
      <c r="C47" s="626"/>
      <c r="D47" s="686"/>
      <c r="E47" s="686"/>
      <c r="F47" s="686"/>
      <c r="G47" s="686"/>
      <c r="I47" s="228" t="s">
        <v>2280</v>
      </c>
      <c r="J47" s="686"/>
      <c r="K47" s="686"/>
      <c r="L47" s="686"/>
      <c r="M47" s="686"/>
    </row>
    <row r="48" spans="1:14" ht="27.6" customHeight="1">
      <c r="A48" s="626" t="s">
        <v>2060</v>
      </c>
      <c r="B48" s="626"/>
      <c r="C48" s="626"/>
      <c r="D48" s="686"/>
      <c r="E48" s="686"/>
      <c r="F48" s="686"/>
      <c r="G48" s="686"/>
      <c r="I48" s="228" t="s">
        <v>2280</v>
      </c>
      <c r="J48" s="686"/>
      <c r="K48" s="686"/>
      <c r="L48" s="686"/>
      <c r="M48" s="686"/>
    </row>
    <row r="49" spans="9:13" ht="27.6" customHeight="1"/>
    <row r="50" spans="9:13" ht="27.6" customHeight="1">
      <c r="I50" s="228" t="s">
        <v>2079</v>
      </c>
      <c r="J50" s="686"/>
      <c r="K50" s="686"/>
      <c r="L50" s="686"/>
      <c r="M50" s="686"/>
    </row>
    <row r="51" spans="9:13" ht="27.6" customHeight="1"/>
    <row r="52" spans="9:13" ht="27.6" customHeight="1"/>
    <row r="53" spans="9:13" ht="27.6" customHeight="1"/>
  </sheetData>
  <mergeCells count="23">
    <mergeCell ref="J50:M50"/>
    <mergeCell ref="A44:C44"/>
    <mergeCell ref="D44:G44"/>
    <mergeCell ref="J44:M44"/>
    <mergeCell ref="D48:G48"/>
    <mergeCell ref="D47:G47"/>
    <mergeCell ref="D46:G46"/>
    <mergeCell ref="D45:G45"/>
    <mergeCell ref="J48:M48"/>
    <mergeCell ref="J47:M47"/>
    <mergeCell ref="A48:C48"/>
    <mergeCell ref="A47:C47"/>
    <mergeCell ref="P8:R9"/>
    <mergeCell ref="C2:L2"/>
    <mergeCell ref="A46:C46"/>
    <mergeCell ref="A45:C45"/>
    <mergeCell ref="J46:M46"/>
    <mergeCell ref="M2:N2"/>
    <mergeCell ref="B4:H4"/>
    <mergeCell ref="J45:M45"/>
    <mergeCell ref="J5:N5"/>
    <mergeCell ref="A42:I42"/>
    <mergeCell ref="A43:D43"/>
  </mergeCells>
  <phoneticPr fontId="2"/>
  <dataValidations count="3">
    <dataValidation type="list" allowBlank="1" showInputMessage="1" showErrorMessage="1" sqref="A7:A41" xr:uid="{00000000-0002-0000-1400-000000000000}">
      <formula1>$P$16:$P$29</formula1>
    </dataValidation>
    <dataValidation type="list" allowBlank="1" showInputMessage="1" showErrorMessage="1" sqref="J7:N41" xr:uid="{00000000-0002-0000-1400-000001000000}">
      <formula1>$R$16:$R$17</formula1>
    </dataValidation>
    <dataValidation type="list" allowBlank="1" showInputMessage="1" showErrorMessage="1" sqref="I7:I41" xr:uid="{00000000-0002-0000-1400-000002000000}">
      <formula1>$Q$16:$Q$21</formula1>
    </dataValidation>
  </dataValidations>
  <printOptions horizontalCentered="1"/>
  <pageMargins left="0.39370078740157483" right="0.39370078740157483" top="0.78740157480314965" bottom="0.39370078740157483" header="0.31496062992125984" footer="0.31496062992125984"/>
  <pageSetup paperSize="9" scale="55"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3000000}">
          <x14:formula1>
            <xm:f>設定!$B$15:$B$19</xm:f>
          </x14:formula1>
          <xm:sqref>C2:L2</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Y49"/>
  <sheetViews>
    <sheetView zoomScale="55" zoomScaleNormal="55" zoomScaleSheetLayoutView="55" workbookViewId="0">
      <selection activeCell="I7" sqref="I7"/>
    </sheetView>
  </sheetViews>
  <sheetFormatPr defaultColWidth="8.88671875" defaultRowHeight="13.2"/>
  <cols>
    <col min="1" max="1" width="10.88671875" style="185" customWidth="1"/>
    <col min="2" max="2" width="9.109375" style="185" customWidth="1"/>
    <col min="3" max="3" width="18.109375" style="185" customWidth="1"/>
    <col min="4" max="4" width="12.88671875" style="185" customWidth="1"/>
    <col min="5" max="5" width="10.88671875" style="185" customWidth="1"/>
    <col min="6" max="7" width="4.44140625" style="185" customWidth="1"/>
    <col min="8" max="8" width="8.88671875" style="185" customWidth="1"/>
    <col min="9" max="9" width="18.109375" style="185" customWidth="1"/>
    <col min="10" max="10" width="13.6640625" style="185" hidden="1" customWidth="1"/>
    <col min="11" max="14" width="13.6640625" style="185" customWidth="1"/>
    <col min="15" max="15" width="2.88671875" style="185" customWidth="1"/>
    <col min="16" max="16" width="16.33203125" style="185" customWidth="1"/>
    <col min="17" max="17" width="14.6640625" style="185" customWidth="1"/>
    <col min="18" max="18" width="13.88671875" style="185" customWidth="1"/>
    <col min="19" max="19" width="14.6640625" style="185" customWidth="1"/>
    <col min="20" max="20" width="13.88671875" style="185" customWidth="1"/>
    <col min="21" max="21" width="14.6640625" style="185" customWidth="1"/>
    <col min="22" max="22" width="13.88671875" style="185" customWidth="1"/>
    <col min="23" max="23" width="14.6640625" style="185" customWidth="1"/>
    <col min="24" max="24" width="13.88671875" style="185" customWidth="1"/>
    <col min="25" max="25" width="14.6640625" style="185" customWidth="1"/>
    <col min="26" max="26" width="11" style="185" customWidth="1"/>
    <col min="27" max="16384" width="8.88671875" style="185"/>
  </cols>
  <sheetData>
    <row r="1" spans="1:25" ht="30" customHeight="1" thickBot="1">
      <c r="A1" s="197" t="str">
        <f>設定!$G$2</f>
        <v>令和4年度</v>
      </c>
      <c r="M1" s="367" t="s">
        <v>483</v>
      </c>
      <c r="N1" s="249">
        <f>名簿!$M$2</f>
        <v>0</v>
      </c>
    </row>
    <row r="2" spans="1:25" ht="30" customHeight="1" thickBot="1">
      <c r="C2" s="573" t="s">
        <v>2061</v>
      </c>
      <c r="D2" s="573"/>
      <c r="E2" s="573"/>
      <c r="F2" s="573"/>
      <c r="G2" s="573"/>
      <c r="H2" s="573"/>
      <c r="I2" s="573"/>
      <c r="J2" s="573"/>
      <c r="K2" s="573"/>
      <c r="L2" s="573"/>
      <c r="M2" s="575" t="s">
        <v>2126</v>
      </c>
      <c r="N2" s="575"/>
    </row>
    <row r="3" spans="1:25" ht="14.4" customHeight="1" thickBot="1"/>
    <row r="4" spans="1:25" ht="30" customHeight="1" thickBot="1">
      <c r="A4" s="189" t="s">
        <v>369</v>
      </c>
      <c r="B4" s="576" t="str">
        <f>名簿!M5</f>
        <v/>
      </c>
      <c r="C4" s="576"/>
      <c r="D4" s="576"/>
      <c r="E4" s="576"/>
      <c r="F4" s="576"/>
      <c r="G4" s="576"/>
      <c r="H4" s="576"/>
      <c r="J4" s="334"/>
      <c r="K4" s="497"/>
    </row>
    <row r="5" spans="1:25" ht="24.9" customHeight="1" thickBot="1">
      <c r="A5" s="186"/>
      <c r="J5" s="626"/>
      <c r="K5" s="626"/>
      <c r="L5" s="626"/>
      <c r="M5" s="626"/>
      <c r="N5" s="626"/>
    </row>
    <row r="6" spans="1:25" ht="45" customHeight="1" thickBot="1">
      <c r="A6" s="198" t="s">
        <v>489</v>
      </c>
      <c r="B6" s="199" t="s">
        <v>855</v>
      </c>
      <c r="C6" s="195" t="s">
        <v>863</v>
      </c>
      <c r="D6" s="195" t="s">
        <v>862</v>
      </c>
      <c r="E6" s="195" t="s">
        <v>1079</v>
      </c>
      <c r="F6" s="195" t="s">
        <v>354</v>
      </c>
      <c r="G6" s="195" t="s">
        <v>355</v>
      </c>
      <c r="H6" s="296" t="s">
        <v>364</v>
      </c>
      <c r="I6" s="379" t="s">
        <v>2049</v>
      </c>
      <c r="J6" s="498"/>
      <c r="K6" s="499"/>
      <c r="L6" s="499"/>
      <c r="M6" s="499"/>
      <c r="N6" s="499"/>
    </row>
    <row r="7" spans="1:25" ht="27.6" customHeight="1">
      <c r="A7" s="302"/>
      <c r="B7" s="204"/>
      <c r="C7" s="193" t="str">
        <f>IF(B7="","",VLOOKUP(B7,個人番号,名簿!$D$1,FALSE))</f>
        <v/>
      </c>
      <c r="D7" s="193" t="str">
        <f>IF(B7="","",VLOOKUP(B7,個人番号,名簿!$E$1,FALSE))</f>
        <v/>
      </c>
      <c r="E7" s="193" t="str">
        <f>IF(B7="","",VLOOKUP(B7,個人番号,名簿!$H$1,FALSE))</f>
        <v/>
      </c>
      <c r="F7" s="193" t="str">
        <f>IF(B7="","",VLOOKUP(B7,個人番号,名簿!$F$1,FALSE))</f>
        <v/>
      </c>
      <c r="G7" s="193" t="str">
        <f>IF(B7="","",VLOOKUP(B7,個人番号,名簿!$G$1,FALSE))</f>
        <v/>
      </c>
      <c r="H7" s="297"/>
      <c r="I7" s="302"/>
      <c r="J7" s="300"/>
      <c r="K7" s="211"/>
      <c r="L7" s="211"/>
      <c r="M7" s="211"/>
      <c r="N7" s="211"/>
    </row>
    <row r="8" spans="1:25" ht="27.6" customHeight="1">
      <c r="A8" s="303"/>
      <c r="B8" s="205"/>
      <c r="C8" s="191" t="str">
        <f>IF(B8="","",VLOOKUP(B8,個人番号,名簿!$D$1,FALSE))</f>
        <v/>
      </c>
      <c r="D8" s="191" t="str">
        <f>IF(B8="","",VLOOKUP(B8,個人番号,名簿!$E$1,FALSE))</f>
        <v/>
      </c>
      <c r="E8" s="187" t="str">
        <f>IF(B8="","",VLOOKUP(B8,個人番号,名簿!$H$1,FALSE))</f>
        <v/>
      </c>
      <c r="F8" s="191" t="str">
        <f>IF(B8="","",VLOOKUP(B8,個人番号,名簿!$F$1,FALSE))</f>
        <v/>
      </c>
      <c r="G8" s="191" t="str">
        <f>IF(B8="","",VLOOKUP(B8,個人番号,名簿!$G$1,FALSE))</f>
        <v/>
      </c>
      <c r="H8" s="298"/>
      <c r="I8" s="303"/>
      <c r="J8" s="300"/>
      <c r="K8" s="211"/>
      <c r="L8" s="211"/>
      <c r="M8" s="211"/>
      <c r="N8" s="211"/>
      <c r="P8" s="557" t="s">
        <v>2503</v>
      </c>
      <c r="Q8" s="558"/>
      <c r="R8" s="559"/>
    </row>
    <row r="9" spans="1:25" ht="27.6" customHeight="1">
      <c r="A9" s="303"/>
      <c r="B9" s="205"/>
      <c r="C9" s="191" t="str">
        <f>IF(B9="","",VLOOKUP(B9,個人番号,名簿!$D$1,FALSE))</f>
        <v/>
      </c>
      <c r="D9" s="191" t="str">
        <f>IF(B9="","",VLOOKUP(B9,個人番号,名簿!$E$1,FALSE))</f>
        <v/>
      </c>
      <c r="E9" s="187" t="str">
        <f>IF(B9="","",VLOOKUP(B9,個人番号,名簿!$H$1,FALSE))</f>
        <v/>
      </c>
      <c r="F9" s="191" t="str">
        <f>IF(B9="","",VLOOKUP(B9,個人番号,名簿!$F$1,FALSE))</f>
        <v/>
      </c>
      <c r="G9" s="191" t="str">
        <f>IF(B9="","",VLOOKUP(B9,個人番号,名簿!$G$1,FALSE))</f>
        <v/>
      </c>
      <c r="H9" s="298"/>
      <c r="I9" s="303"/>
      <c r="J9" s="300"/>
      <c r="K9" s="211"/>
      <c r="L9" s="211"/>
      <c r="M9" s="211"/>
      <c r="N9" s="211"/>
      <c r="P9" s="560"/>
      <c r="Q9" s="561"/>
      <c r="R9" s="562"/>
    </row>
    <row r="10" spans="1:25" ht="27.6" customHeight="1">
      <c r="A10" s="303"/>
      <c r="B10" s="205"/>
      <c r="C10" s="191" t="str">
        <f>IF(B10="","",VLOOKUP(B10,個人番号,名簿!$D$1,FALSE))</f>
        <v/>
      </c>
      <c r="D10" s="191" t="str">
        <f>IF(B10="","",VLOOKUP(B10,個人番号,名簿!$E$1,FALSE))</f>
        <v/>
      </c>
      <c r="E10" s="187" t="str">
        <f>IF(B10="","",VLOOKUP(B10,個人番号,名簿!$H$1,FALSE))</f>
        <v/>
      </c>
      <c r="F10" s="191" t="str">
        <f>IF(B10="","",VLOOKUP(B10,個人番号,名簿!$F$1,FALSE))</f>
        <v/>
      </c>
      <c r="G10" s="191" t="str">
        <f>IF(B10="","",VLOOKUP(B10,個人番号,名簿!$G$1,FALSE))</f>
        <v/>
      </c>
      <c r="H10" s="298"/>
      <c r="I10" s="303"/>
      <c r="J10" s="300"/>
      <c r="K10" s="211"/>
      <c r="L10" s="211"/>
      <c r="M10" s="211"/>
      <c r="N10" s="211"/>
    </row>
    <row r="11" spans="1:25" ht="27.6" customHeight="1">
      <c r="A11" s="303"/>
      <c r="B11" s="205"/>
      <c r="C11" s="191" t="str">
        <f>IF(B11="","",VLOOKUP(B11,個人番号,名簿!$D$1,FALSE))</f>
        <v/>
      </c>
      <c r="D11" s="191" t="str">
        <f>IF(B11="","",VLOOKUP(B11,個人番号,名簿!$E$1,FALSE))</f>
        <v/>
      </c>
      <c r="E11" s="187" t="str">
        <f>IF(B11="","",VLOOKUP(B11,個人番号,名簿!$H$1,FALSE))</f>
        <v/>
      </c>
      <c r="F11" s="191" t="str">
        <f>IF(B11="","",VLOOKUP(B11,個人番号,名簿!$F$1,FALSE))</f>
        <v/>
      </c>
      <c r="G11" s="191" t="str">
        <f>IF(B11="","",VLOOKUP(B11,個人番号,名簿!$G$1,FALSE))</f>
        <v/>
      </c>
      <c r="H11" s="298"/>
      <c r="I11" s="303"/>
      <c r="J11" s="300"/>
      <c r="K11" s="211"/>
      <c r="L11" s="211"/>
      <c r="M11" s="211"/>
      <c r="N11" s="211"/>
      <c r="P11" s="285" t="s">
        <v>2066</v>
      </c>
    </row>
    <row r="12" spans="1:25" ht="27.6" customHeight="1" thickBot="1">
      <c r="A12" s="303"/>
      <c r="B12" s="205"/>
      <c r="C12" s="191" t="str">
        <f>IF(B12="","",VLOOKUP(B12,個人番号,名簿!$D$1,FALSE))</f>
        <v/>
      </c>
      <c r="D12" s="191" t="str">
        <f>IF(B12="","",VLOOKUP(B12,個人番号,名簿!$E$1,FALSE))</f>
        <v/>
      </c>
      <c r="E12" s="187" t="str">
        <f>IF(B12="","",VLOOKUP(B12,個人番号,名簿!$H$1,FALSE))</f>
        <v/>
      </c>
      <c r="F12" s="191" t="str">
        <f>IF(B12="","",VLOOKUP(B12,個人番号,名簿!$F$1,FALSE))</f>
        <v/>
      </c>
      <c r="G12" s="191" t="str">
        <f>IF(B12="","",VLOOKUP(B12,個人番号,名簿!$G$1,FALSE))</f>
        <v/>
      </c>
      <c r="H12" s="298"/>
      <c r="I12" s="303"/>
      <c r="J12" s="300"/>
      <c r="K12" s="211"/>
      <c r="L12" s="211"/>
      <c r="M12" s="211"/>
      <c r="N12" s="211"/>
      <c r="P12" s="210" t="s">
        <v>483</v>
      </c>
      <c r="Q12" s="210" t="s">
        <v>369</v>
      </c>
      <c r="R12" s="210" t="s">
        <v>2499</v>
      </c>
      <c r="S12" s="192" t="s">
        <v>2062</v>
      </c>
      <c r="T12" s="211"/>
      <c r="U12" s="211"/>
      <c r="V12" s="211"/>
      <c r="W12" s="211"/>
      <c r="X12" s="211"/>
      <c r="Y12" s="211"/>
    </row>
    <row r="13" spans="1:25" ht="27.6" customHeight="1" thickBot="1">
      <c r="A13" s="303"/>
      <c r="B13" s="205"/>
      <c r="C13" s="191" t="str">
        <f>IF(B13="","",VLOOKUP(B13,個人番号,名簿!$D$1,FALSE))</f>
        <v/>
      </c>
      <c r="D13" s="191" t="str">
        <f>IF(B13="","",VLOOKUP(B13,個人番号,名簿!$E$1,FALSE))</f>
        <v/>
      </c>
      <c r="E13" s="187" t="str">
        <f>IF(B13="","",VLOOKUP(B13,個人番号,名簿!$H$1,FALSE))</f>
        <v/>
      </c>
      <c r="F13" s="191" t="str">
        <f>IF(B13="","",VLOOKUP(B13,個人番号,名簿!$F$1,FALSE))</f>
        <v/>
      </c>
      <c r="G13" s="191" t="str">
        <f>IF(B13="","",VLOOKUP(B13,個人番号,名簿!$G$1,FALSE))</f>
        <v/>
      </c>
      <c r="H13" s="298"/>
      <c r="I13" s="303"/>
      <c r="J13" s="300"/>
      <c r="K13" s="211"/>
      <c r="L13" s="211"/>
      <c r="M13" s="211"/>
      <c r="N13" s="211"/>
      <c r="P13" s="225">
        <f>$N$1</f>
        <v>0</v>
      </c>
      <c r="Q13" s="226" t="str">
        <f>$E$7</f>
        <v/>
      </c>
      <c r="R13" s="226">
        <f>$D$44</f>
        <v>0</v>
      </c>
      <c r="S13" s="380">
        <f>$J$44</f>
        <v>0</v>
      </c>
      <c r="T13" s="300"/>
      <c r="U13" s="211"/>
      <c r="V13" s="211"/>
      <c r="W13" s="211"/>
      <c r="X13" s="211"/>
      <c r="Y13" s="211"/>
    </row>
    <row r="14" spans="1:25" ht="27.6" customHeight="1" thickBot="1">
      <c r="A14" s="303"/>
      <c r="B14" s="205"/>
      <c r="C14" s="191" t="str">
        <f>IF(B14="","",VLOOKUP(B14,個人番号,名簿!$D$1,FALSE))</f>
        <v/>
      </c>
      <c r="D14" s="191" t="str">
        <f>IF(B14="","",VLOOKUP(B14,個人番号,名簿!$E$1,FALSE))</f>
        <v/>
      </c>
      <c r="E14" s="187" t="str">
        <f>IF(B14="","",VLOOKUP(B14,個人番号,名簿!$H$1,FALSE))</f>
        <v/>
      </c>
      <c r="F14" s="191" t="str">
        <f>IF(B14="","",VLOOKUP(B14,個人番号,名簿!$F$1,FALSE))</f>
        <v/>
      </c>
      <c r="G14" s="191" t="str">
        <f>IF(B14="","",VLOOKUP(B14,個人番号,名簿!$G$1,FALSE))</f>
        <v/>
      </c>
      <c r="H14" s="298"/>
      <c r="I14" s="303"/>
      <c r="J14" s="300"/>
      <c r="K14" s="211"/>
      <c r="L14" s="211"/>
      <c r="M14" s="211"/>
      <c r="N14" s="211"/>
    </row>
    <row r="15" spans="1:25" ht="27.6" customHeight="1" thickBot="1">
      <c r="A15" s="303"/>
      <c r="B15" s="205"/>
      <c r="C15" s="191" t="str">
        <f>IF(B15="","",VLOOKUP(B15,個人番号,名簿!$D$1,FALSE))</f>
        <v/>
      </c>
      <c r="D15" s="191" t="str">
        <f>IF(B15="","",VLOOKUP(B15,個人番号,名簿!$E$1,FALSE))</f>
        <v/>
      </c>
      <c r="E15" s="187" t="str">
        <f>IF(B15="","",VLOOKUP(B15,個人番号,名簿!$H$1,FALSE))</f>
        <v/>
      </c>
      <c r="F15" s="191" t="str">
        <f>IF(B15="","",VLOOKUP(B15,個人番号,名簿!$F$1,FALSE))</f>
        <v/>
      </c>
      <c r="G15" s="191" t="str">
        <f>IF(B15="","",VLOOKUP(B15,個人番号,名簿!$G$1,FALSE))</f>
        <v/>
      </c>
      <c r="H15" s="298"/>
      <c r="I15" s="303"/>
      <c r="J15" s="300"/>
      <c r="K15" s="211"/>
      <c r="L15" s="211"/>
      <c r="M15" s="211"/>
      <c r="N15" s="211"/>
      <c r="P15" s="268" t="s">
        <v>489</v>
      </c>
      <c r="Q15" s="268" t="s">
        <v>2049</v>
      </c>
      <c r="R15" s="268" t="s">
        <v>2285</v>
      </c>
      <c r="S15" s="300"/>
    </row>
    <row r="16" spans="1:25" ht="27.6" customHeight="1">
      <c r="A16" s="303"/>
      <c r="B16" s="205"/>
      <c r="C16" s="191" t="str">
        <f>IF(B16="","",VLOOKUP(B16,個人番号,名簿!$D$1,FALSE))</f>
        <v/>
      </c>
      <c r="D16" s="191" t="str">
        <f>IF(B16="","",VLOOKUP(B16,個人番号,名簿!$E$1,FALSE))</f>
        <v/>
      </c>
      <c r="E16" s="187" t="str">
        <f>IF(B16="","",VLOOKUP(B16,個人番号,名簿!$H$1,FALSE))</f>
        <v/>
      </c>
      <c r="F16" s="191" t="str">
        <f>IF(B16="","",VLOOKUP(B16,個人番号,名簿!$F$1,FALSE))</f>
        <v/>
      </c>
      <c r="G16" s="191" t="str">
        <f>IF(B16="","",VLOOKUP(B16,個人番号,名簿!$G$1,FALSE))</f>
        <v/>
      </c>
      <c r="H16" s="298"/>
      <c r="I16" s="303"/>
      <c r="J16" s="300"/>
      <c r="K16" s="211"/>
      <c r="L16" s="211"/>
      <c r="M16" s="211"/>
      <c r="N16" s="211"/>
      <c r="P16" s="231" t="s">
        <v>2154</v>
      </c>
      <c r="Q16" s="231" t="s">
        <v>2050</v>
      </c>
      <c r="R16" s="274" t="s">
        <v>2243</v>
      </c>
      <c r="S16" s="300"/>
    </row>
    <row r="17" spans="1:19" ht="27.6" customHeight="1" thickBot="1">
      <c r="A17" s="303"/>
      <c r="B17" s="205"/>
      <c r="C17" s="191" t="str">
        <f>IF(B17="","",VLOOKUP(B17,個人番号,名簿!$D$1,FALSE))</f>
        <v/>
      </c>
      <c r="D17" s="191" t="str">
        <f>IF(B17="","",VLOOKUP(B17,個人番号,名簿!$E$1,FALSE))</f>
        <v/>
      </c>
      <c r="E17" s="187" t="str">
        <f>IF(B17="","",VLOOKUP(B17,個人番号,名簿!$H$1,FALSE))</f>
        <v/>
      </c>
      <c r="F17" s="191" t="str">
        <f>IF(B17="","",VLOOKUP(B17,個人番号,名簿!$F$1,FALSE))</f>
        <v/>
      </c>
      <c r="G17" s="191" t="str">
        <f>IF(B17="","",VLOOKUP(B17,個人番号,名簿!$G$1,FALSE))</f>
        <v/>
      </c>
      <c r="H17" s="298"/>
      <c r="I17" s="303"/>
      <c r="J17" s="300"/>
      <c r="K17" s="211"/>
      <c r="L17" s="211"/>
      <c r="M17" s="211"/>
      <c r="N17" s="211"/>
      <c r="P17" s="232" t="s">
        <v>2170</v>
      </c>
      <c r="Q17" s="232" t="s">
        <v>2051</v>
      </c>
      <c r="R17" s="496" t="s">
        <v>2287</v>
      </c>
      <c r="S17" s="300"/>
    </row>
    <row r="18" spans="1:19" ht="27.6" customHeight="1">
      <c r="A18" s="303"/>
      <c r="B18" s="205"/>
      <c r="C18" s="191" t="str">
        <f>IF(B18="","",VLOOKUP(B18,個人番号,名簿!$D$1,FALSE))</f>
        <v/>
      </c>
      <c r="D18" s="191" t="str">
        <f>IF(B18="","",VLOOKUP(B18,個人番号,名簿!$E$1,FALSE))</f>
        <v/>
      </c>
      <c r="E18" s="187" t="str">
        <f>IF(B18="","",VLOOKUP(B18,個人番号,名簿!$H$1,FALSE))</f>
        <v/>
      </c>
      <c r="F18" s="191" t="str">
        <f>IF(B18="","",VLOOKUP(B18,個人番号,名簿!$F$1,FALSE))</f>
        <v/>
      </c>
      <c r="G18" s="191" t="str">
        <f>IF(B18="","",VLOOKUP(B18,個人番号,名簿!$G$1,FALSE))</f>
        <v/>
      </c>
      <c r="H18" s="298"/>
      <c r="I18" s="303"/>
      <c r="J18" s="300"/>
      <c r="K18" s="211"/>
      <c r="L18" s="211"/>
      <c r="M18" s="211"/>
      <c r="N18" s="211"/>
      <c r="P18" s="232" t="s">
        <v>2172</v>
      </c>
      <c r="Q18" s="232" t="s">
        <v>2052</v>
      </c>
      <c r="R18" s="289"/>
      <c r="S18" s="211"/>
    </row>
    <row r="19" spans="1:19" ht="27.6" customHeight="1">
      <c r="A19" s="303"/>
      <c r="B19" s="205"/>
      <c r="C19" s="191" t="str">
        <f>IF(B19="","",VLOOKUP(B19,個人番号,名簿!$D$1,FALSE))</f>
        <v/>
      </c>
      <c r="D19" s="191" t="str">
        <f>IF(B19="","",VLOOKUP(B19,個人番号,名簿!$E$1,FALSE))</f>
        <v/>
      </c>
      <c r="E19" s="187" t="str">
        <f>IF(B19="","",VLOOKUP(B19,個人番号,名簿!$H$1,FALSE))</f>
        <v/>
      </c>
      <c r="F19" s="191" t="str">
        <f>IF(B19="","",VLOOKUP(B19,個人番号,名簿!$F$1,FALSE))</f>
        <v/>
      </c>
      <c r="G19" s="191" t="str">
        <f>IF(B19="","",VLOOKUP(B19,個人番号,名簿!$G$1,FALSE))</f>
        <v/>
      </c>
      <c r="H19" s="298"/>
      <c r="I19" s="303"/>
      <c r="J19" s="300"/>
      <c r="K19" s="211"/>
      <c r="L19" s="211"/>
      <c r="M19" s="211"/>
      <c r="N19" s="211"/>
      <c r="P19" s="232" t="s">
        <v>2174</v>
      </c>
      <c r="Q19" s="232" t="s">
        <v>2053</v>
      </c>
      <c r="R19" s="289"/>
      <c r="S19" s="211"/>
    </row>
    <row r="20" spans="1:19" ht="27.6" customHeight="1">
      <c r="A20" s="303"/>
      <c r="B20" s="205"/>
      <c r="C20" s="191" t="str">
        <f>IF(B20="","",VLOOKUP(B20,個人番号,名簿!$D$1,FALSE))</f>
        <v/>
      </c>
      <c r="D20" s="191" t="str">
        <f>IF(B20="","",VLOOKUP(B20,個人番号,名簿!$E$1,FALSE))</f>
        <v/>
      </c>
      <c r="E20" s="187" t="str">
        <f>IF(B20="","",VLOOKUP(B20,個人番号,名簿!$H$1,FALSE))</f>
        <v/>
      </c>
      <c r="F20" s="191" t="str">
        <f>IF(B20="","",VLOOKUP(B20,個人番号,名簿!$F$1,FALSE))</f>
        <v/>
      </c>
      <c r="G20" s="191" t="str">
        <f>IF(B20="","",VLOOKUP(B20,個人番号,名簿!$G$1,FALSE))</f>
        <v/>
      </c>
      <c r="H20" s="298"/>
      <c r="I20" s="303"/>
      <c r="J20" s="300"/>
      <c r="K20" s="211"/>
      <c r="L20" s="211"/>
      <c r="M20" s="211"/>
      <c r="N20" s="211"/>
      <c r="P20" s="232" t="s">
        <v>2176</v>
      </c>
      <c r="Q20" s="232" t="s">
        <v>2054</v>
      </c>
    </row>
    <row r="21" spans="1:19" ht="27.6" customHeight="1" thickBot="1">
      <c r="A21" s="303"/>
      <c r="B21" s="205"/>
      <c r="C21" s="191" t="str">
        <f>IF(B21="","",VLOOKUP(B21,個人番号,名簿!$D$1,FALSE))</f>
        <v/>
      </c>
      <c r="D21" s="191" t="str">
        <f>IF(B21="","",VLOOKUP(B21,個人番号,名簿!$E$1,FALSE))</f>
        <v/>
      </c>
      <c r="E21" s="187" t="str">
        <f>IF(B21="","",VLOOKUP(B21,個人番号,名簿!$H$1,FALSE))</f>
        <v/>
      </c>
      <c r="F21" s="191" t="str">
        <f>IF(B21="","",VLOOKUP(B21,個人番号,名簿!$F$1,FALSE))</f>
        <v/>
      </c>
      <c r="G21" s="191" t="str">
        <f>IF(B21="","",VLOOKUP(B21,個人番号,名簿!$G$1,FALSE))</f>
        <v/>
      </c>
      <c r="H21" s="298"/>
      <c r="I21" s="303"/>
      <c r="J21" s="300"/>
      <c r="K21" s="211"/>
      <c r="L21" s="211"/>
      <c r="M21" s="211"/>
      <c r="N21" s="211"/>
      <c r="P21" s="232" t="s">
        <v>2178</v>
      </c>
      <c r="Q21" s="233" t="s">
        <v>2498</v>
      </c>
    </row>
    <row r="22" spans="1:19" ht="27.6" customHeight="1">
      <c r="A22" s="303"/>
      <c r="B22" s="205"/>
      <c r="C22" s="191" t="str">
        <f>IF(B22="","",VLOOKUP(B22,個人番号,名簿!$D$1,FALSE))</f>
        <v/>
      </c>
      <c r="D22" s="191" t="str">
        <f>IF(B22="","",VLOOKUP(B22,個人番号,名簿!$E$1,FALSE))</f>
        <v/>
      </c>
      <c r="E22" s="187" t="str">
        <f>IF(B22="","",VLOOKUP(B22,個人番号,名簿!$H$1,FALSE))</f>
        <v/>
      </c>
      <c r="F22" s="191" t="str">
        <f>IF(B22="","",VLOOKUP(B22,個人番号,名簿!$F$1,FALSE))</f>
        <v/>
      </c>
      <c r="G22" s="191" t="str">
        <f>IF(B22="","",VLOOKUP(B22,個人番号,名簿!$G$1,FALSE))</f>
        <v/>
      </c>
      <c r="H22" s="298"/>
      <c r="I22" s="303"/>
      <c r="J22" s="300"/>
      <c r="K22" s="211"/>
      <c r="L22" s="211"/>
      <c r="M22" s="211"/>
      <c r="N22" s="211"/>
      <c r="P22" s="232" t="s">
        <v>2168</v>
      </c>
    </row>
    <row r="23" spans="1:19" ht="27.6" customHeight="1">
      <c r="A23" s="303"/>
      <c r="B23" s="205"/>
      <c r="C23" s="191" t="str">
        <f>IF(B23="","",VLOOKUP(B23,個人番号,名簿!$D$1,FALSE))</f>
        <v/>
      </c>
      <c r="D23" s="191" t="str">
        <f>IF(B23="","",VLOOKUP(B23,個人番号,名簿!$E$1,FALSE))</f>
        <v/>
      </c>
      <c r="E23" s="187" t="str">
        <f>IF(B23="","",VLOOKUP(B23,個人番号,名簿!$H$1,FALSE))</f>
        <v/>
      </c>
      <c r="F23" s="191" t="str">
        <f>IF(B23="","",VLOOKUP(B23,個人番号,名簿!$F$1,FALSE))</f>
        <v/>
      </c>
      <c r="G23" s="191" t="str">
        <f>IF(B23="","",VLOOKUP(B23,個人番号,名簿!$G$1,FALSE))</f>
        <v/>
      </c>
      <c r="H23" s="298"/>
      <c r="I23" s="303"/>
      <c r="J23" s="300"/>
      <c r="K23" s="211"/>
      <c r="L23" s="211"/>
      <c r="M23" s="211"/>
      <c r="N23" s="211"/>
      <c r="P23" s="232" t="s">
        <v>2166</v>
      </c>
    </row>
    <row r="24" spans="1:19" ht="27.6" customHeight="1">
      <c r="A24" s="303"/>
      <c r="B24" s="205"/>
      <c r="C24" s="191" t="str">
        <f>IF(B24="","",VLOOKUP(B24,個人番号,名簿!$D$1,FALSE))</f>
        <v/>
      </c>
      <c r="D24" s="191" t="str">
        <f>IF(B24="","",VLOOKUP(B24,個人番号,名簿!$E$1,FALSE))</f>
        <v/>
      </c>
      <c r="E24" s="187" t="str">
        <f>IF(B24="","",VLOOKUP(B24,個人番号,名簿!$H$1,FALSE))</f>
        <v/>
      </c>
      <c r="F24" s="191" t="str">
        <f>IF(B24="","",VLOOKUP(B24,個人番号,名簿!$F$1,FALSE))</f>
        <v/>
      </c>
      <c r="G24" s="191" t="str">
        <f>IF(B24="","",VLOOKUP(B24,個人番号,名簿!$G$1,FALSE))</f>
        <v/>
      </c>
      <c r="H24" s="298"/>
      <c r="I24" s="303"/>
      <c r="J24" s="300"/>
      <c r="K24" s="211"/>
      <c r="L24" s="211"/>
      <c r="M24" s="211"/>
      <c r="N24" s="211"/>
      <c r="P24" s="232" t="s">
        <v>490</v>
      </c>
    </row>
    <row r="25" spans="1:19" ht="27.6" customHeight="1">
      <c r="A25" s="303"/>
      <c r="B25" s="205"/>
      <c r="C25" s="191" t="str">
        <f>IF(B25="","",VLOOKUP(B25,個人番号,名簿!$D$1,FALSE))</f>
        <v/>
      </c>
      <c r="D25" s="191" t="str">
        <f>IF(B25="","",VLOOKUP(B25,個人番号,名簿!$E$1,FALSE))</f>
        <v/>
      </c>
      <c r="E25" s="187" t="str">
        <f>IF(B25="","",VLOOKUP(B25,個人番号,名簿!$H$1,FALSE))</f>
        <v/>
      </c>
      <c r="F25" s="191" t="str">
        <f>IF(B25="","",VLOOKUP(B25,個人番号,名簿!$F$1,FALSE))</f>
        <v/>
      </c>
      <c r="G25" s="191" t="str">
        <f>IF(B25="","",VLOOKUP(B25,個人番号,名簿!$G$1,FALSE))</f>
        <v/>
      </c>
      <c r="H25" s="298"/>
      <c r="I25" s="303"/>
      <c r="J25" s="300"/>
      <c r="K25" s="211"/>
      <c r="L25" s="211"/>
      <c r="M25" s="211"/>
      <c r="N25" s="211"/>
      <c r="P25" s="232" t="s">
        <v>2056</v>
      </c>
    </row>
    <row r="26" spans="1:19" ht="27.6" customHeight="1">
      <c r="A26" s="303"/>
      <c r="B26" s="205"/>
      <c r="C26" s="191" t="str">
        <f>IF(B26="","",VLOOKUP(B26,個人番号,名簿!$D$1,FALSE))</f>
        <v/>
      </c>
      <c r="D26" s="191" t="str">
        <f>IF(B26="","",VLOOKUP(B26,個人番号,名簿!$E$1,FALSE))</f>
        <v/>
      </c>
      <c r="E26" s="187" t="str">
        <f>IF(B26="","",VLOOKUP(B26,個人番号,名簿!$H$1,FALSE))</f>
        <v/>
      </c>
      <c r="F26" s="191" t="str">
        <f>IF(B26="","",VLOOKUP(B26,個人番号,名簿!$F$1,FALSE))</f>
        <v/>
      </c>
      <c r="G26" s="191" t="str">
        <f>IF(B26="","",VLOOKUP(B26,個人番号,名簿!$G$1,FALSE))</f>
        <v/>
      </c>
      <c r="H26" s="298"/>
      <c r="I26" s="303"/>
      <c r="J26" s="300"/>
      <c r="K26" s="211"/>
      <c r="L26" s="211"/>
      <c r="M26" s="211"/>
      <c r="N26" s="211"/>
      <c r="P26" s="232" t="s">
        <v>491</v>
      </c>
    </row>
    <row r="27" spans="1:19" ht="27.6" customHeight="1">
      <c r="A27" s="303"/>
      <c r="B27" s="205"/>
      <c r="C27" s="191" t="str">
        <f>IF(B27="","",VLOOKUP(B27,個人番号,名簿!$D$1,FALSE))</f>
        <v/>
      </c>
      <c r="D27" s="191" t="str">
        <f>IF(B27="","",VLOOKUP(B27,個人番号,名簿!$E$1,FALSE))</f>
        <v/>
      </c>
      <c r="E27" s="187" t="str">
        <f>IF(B27="","",VLOOKUP(B27,個人番号,名簿!$H$1,FALSE))</f>
        <v/>
      </c>
      <c r="F27" s="191" t="str">
        <f>IF(B27="","",VLOOKUP(B27,個人番号,名簿!$F$1,FALSE))</f>
        <v/>
      </c>
      <c r="G27" s="191" t="str">
        <f>IF(B27="","",VLOOKUP(B27,個人番号,名簿!$G$1,FALSE))</f>
        <v/>
      </c>
      <c r="H27" s="298"/>
      <c r="I27" s="303"/>
      <c r="J27" s="300"/>
      <c r="K27" s="211"/>
      <c r="L27" s="211"/>
      <c r="M27" s="211"/>
      <c r="N27" s="211"/>
      <c r="P27" s="232" t="s">
        <v>2057</v>
      </c>
    </row>
    <row r="28" spans="1:19" ht="27.6" customHeight="1">
      <c r="A28" s="303"/>
      <c r="B28" s="205"/>
      <c r="C28" s="191" t="str">
        <f>IF(B28="","",VLOOKUP(B28,個人番号,名簿!$D$1,FALSE))</f>
        <v/>
      </c>
      <c r="D28" s="191" t="str">
        <f>IF(B28="","",VLOOKUP(B28,個人番号,名簿!$E$1,FALSE))</f>
        <v/>
      </c>
      <c r="E28" s="187" t="str">
        <f>IF(B28="","",VLOOKUP(B28,個人番号,名簿!$H$1,FALSE))</f>
        <v/>
      </c>
      <c r="F28" s="191" t="str">
        <f>IF(B28="","",VLOOKUP(B28,個人番号,名簿!$F$1,FALSE))</f>
        <v/>
      </c>
      <c r="G28" s="191" t="str">
        <f>IF(B28="","",VLOOKUP(B28,個人番号,名簿!$G$1,FALSE))</f>
        <v/>
      </c>
      <c r="H28" s="298"/>
      <c r="I28" s="303"/>
      <c r="J28" s="300"/>
      <c r="K28" s="211"/>
      <c r="L28" s="211"/>
      <c r="M28" s="211"/>
      <c r="N28" s="211"/>
      <c r="P28" s="232" t="s">
        <v>2296</v>
      </c>
    </row>
    <row r="29" spans="1:19" ht="27.6" customHeight="1" thickBot="1">
      <c r="A29" s="303"/>
      <c r="B29" s="205"/>
      <c r="C29" s="191" t="str">
        <f>IF(B29="","",VLOOKUP(B29,個人番号,名簿!$D$1,FALSE))</f>
        <v/>
      </c>
      <c r="D29" s="191" t="str">
        <f>IF(B29="","",VLOOKUP(B29,個人番号,名簿!$E$1,FALSE))</f>
        <v/>
      </c>
      <c r="E29" s="187" t="str">
        <f>IF(B29="","",VLOOKUP(B29,個人番号,名簿!$H$1,FALSE))</f>
        <v/>
      </c>
      <c r="F29" s="191" t="str">
        <f>IF(B29="","",VLOOKUP(B29,個人番号,名簿!$F$1,FALSE))</f>
        <v/>
      </c>
      <c r="G29" s="191" t="str">
        <f>IF(B29="","",VLOOKUP(B29,個人番号,名簿!$G$1,FALSE))</f>
        <v/>
      </c>
      <c r="H29" s="298"/>
      <c r="I29" s="303"/>
      <c r="J29" s="300"/>
      <c r="K29" s="211"/>
      <c r="L29" s="211"/>
      <c r="M29" s="211"/>
      <c r="N29" s="211"/>
      <c r="P29" s="233" t="s">
        <v>2297</v>
      </c>
    </row>
    <row r="30" spans="1:19" ht="27.6" customHeight="1">
      <c r="A30" s="303"/>
      <c r="B30" s="205"/>
      <c r="C30" s="191" t="str">
        <f>IF(B30="","",VLOOKUP(B30,個人番号,名簿!$D$1,FALSE))</f>
        <v/>
      </c>
      <c r="D30" s="191" t="str">
        <f>IF(B30="","",VLOOKUP(B30,個人番号,名簿!$E$1,FALSE))</f>
        <v/>
      </c>
      <c r="E30" s="187" t="str">
        <f>IF(B30="","",VLOOKUP(B30,個人番号,名簿!$H$1,FALSE))</f>
        <v/>
      </c>
      <c r="F30" s="191" t="str">
        <f>IF(B30="","",VLOOKUP(B30,個人番号,名簿!$F$1,FALSE))</f>
        <v/>
      </c>
      <c r="G30" s="191" t="str">
        <f>IF(B30="","",VLOOKUP(B30,個人番号,名簿!$G$1,FALSE))</f>
        <v/>
      </c>
      <c r="H30" s="298"/>
      <c r="I30" s="303"/>
      <c r="J30" s="300"/>
      <c r="K30" s="211"/>
      <c r="L30" s="211"/>
      <c r="M30" s="211"/>
      <c r="N30" s="211"/>
    </row>
    <row r="31" spans="1:19" ht="27.6" customHeight="1">
      <c r="A31" s="303"/>
      <c r="B31" s="205"/>
      <c r="C31" s="191" t="str">
        <f>IF(B31="","",VLOOKUP(B31,個人番号,名簿!$D$1,FALSE))</f>
        <v/>
      </c>
      <c r="D31" s="191" t="str">
        <f>IF(B31="","",VLOOKUP(B31,個人番号,名簿!$E$1,FALSE))</f>
        <v/>
      </c>
      <c r="E31" s="187" t="str">
        <f>IF(B31="","",VLOOKUP(B31,個人番号,名簿!$H$1,FALSE))</f>
        <v/>
      </c>
      <c r="F31" s="191" t="str">
        <f>IF(B31="","",VLOOKUP(B31,個人番号,名簿!$F$1,FALSE))</f>
        <v/>
      </c>
      <c r="G31" s="191" t="str">
        <f>IF(B31="","",VLOOKUP(B31,個人番号,名簿!$G$1,FALSE))</f>
        <v/>
      </c>
      <c r="H31" s="298"/>
      <c r="I31" s="303"/>
      <c r="J31" s="300"/>
      <c r="K31" s="211"/>
      <c r="L31" s="211"/>
      <c r="M31" s="211"/>
      <c r="N31" s="211"/>
    </row>
    <row r="32" spans="1:19" ht="27.6" customHeight="1">
      <c r="A32" s="303"/>
      <c r="B32" s="205"/>
      <c r="C32" s="191" t="str">
        <f>IF(B32="","",VLOOKUP(B32,個人番号,名簿!$D$1,FALSE))</f>
        <v/>
      </c>
      <c r="D32" s="191" t="str">
        <f>IF(B32="","",VLOOKUP(B32,個人番号,名簿!$E$1,FALSE))</f>
        <v/>
      </c>
      <c r="E32" s="187" t="str">
        <f>IF(B32="","",VLOOKUP(B32,個人番号,名簿!$H$1,FALSE))</f>
        <v/>
      </c>
      <c r="F32" s="191" t="str">
        <f>IF(B32="","",VLOOKUP(B32,個人番号,名簿!$F$1,FALSE))</f>
        <v/>
      </c>
      <c r="G32" s="191" t="str">
        <f>IF(B32="","",VLOOKUP(B32,個人番号,名簿!$G$1,FALSE))</f>
        <v/>
      </c>
      <c r="H32" s="298"/>
      <c r="I32" s="303"/>
      <c r="J32" s="300"/>
      <c r="K32" s="211"/>
      <c r="L32" s="211"/>
      <c r="M32" s="211"/>
      <c r="N32" s="211"/>
    </row>
    <row r="33" spans="1:14" ht="27.6" customHeight="1">
      <c r="A33" s="303"/>
      <c r="B33" s="205"/>
      <c r="C33" s="191" t="str">
        <f>IF(B33="","",VLOOKUP(B33,個人番号,名簿!$D$1,FALSE))</f>
        <v/>
      </c>
      <c r="D33" s="191" t="str">
        <f>IF(B33="","",VLOOKUP(B33,個人番号,名簿!$E$1,FALSE))</f>
        <v/>
      </c>
      <c r="E33" s="187" t="str">
        <f>IF(B33="","",VLOOKUP(B33,個人番号,名簿!$H$1,FALSE))</f>
        <v/>
      </c>
      <c r="F33" s="191" t="str">
        <f>IF(B33="","",VLOOKUP(B33,個人番号,名簿!$F$1,FALSE))</f>
        <v/>
      </c>
      <c r="G33" s="191" t="str">
        <f>IF(B33="","",VLOOKUP(B33,個人番号,名簿!$G$1,FALSE))</f>
        <v/>
      </c>
      <c r="H33" s="298"/>
      <c r="I33" s="303"/>
      <c r="J33" s="300"/>
      <c r="K33" s="211"/>
      <c r="L33" s="211"/>
      <c r="M33" s="211"/>
      <c r="N33" s="211"/>
    </row>
    <row r="34" spans="1:14" ht="27.6" customHeight="1">
      <c r="A34" s="303"/>
      <c r="B34" s="205"/>
      <c r="C34" s="191" t="str">
        <f>IF(B34="","",VLOOKUP(B34,個人番号,名簿!$D$1,FALSE))</f>
        <v/>
      </c>
      <c r="D34" s="191" t="str">
        <f>IF(B34="","",VLOOKUP(B34,個人番号,名簿!$E$1,FALSE))</f>
        <v/>
      </c>
      <c r="E34" s="187" t="str">
        <f>IF(B34="","",VLOOKUP(B34,個人番号,名簿!$H$1,FALSE))</f>
        <v/>
      </c>
      <c r="F34" s="191" t="str">
        <f>IF(B34="","",VLOOKUP(B34,個人番号,名簿!$F$1,FALSE))</f>
        <v/>
      </c>
      <c r="G34" s="191" t="str">
        <f>IF(B34="","",VLOOKUP(B34,個人番号,名簿!$G$1,FALSE))</f>
        <v/>
      </c>
      <c r="H34" s="298"/>
      <c r="I34" s="303"/>
      <c r="J34" s="300"/>
      <c r="K34" s="211"/>
      <c r="L34" s="211"/>
      <c r="M34" s="211"/>
      <c r="N34" s="211"/>
    </row>
    <row r="35" spans="1:14" ht="27.6" customHeight="1">
      <c r="A35" s="303"/>
      <c r="B35" s="205"/>
      <c r="C35" s="191" t="str">
        <f>IF(B35="","",VLOOKUP(B35,個人番号,名簿!$D$1,FALSE))</f>
        <v/>
      </c>
      <c r="D35" s="191" t="str">
        <f>IF(B35="","",VLOOKUP(B35,個人番号,名簿!$E$1,FALSE))</f>
        <v/>
      </c>
      <c r="E35" s="187" t="str">
        <f>IF(B35="","",VLOOKUP(B35,個人番号,名簿!$H$1,FALSE))</f>
        <v/>
      </c>
      <c r="F35" s="191" t="str">
        <f>IF(B35="","",VLOOKUP(B35,個人番号,名簿!$F$1,FALSE))</f>
        <v/>
      </c>
      <c r="G35" s="191" t="str">
        <f>IF(B35="","",VLOOKUP(B35,個人番号,名簿!$G$1,FALSE))</f>
        <v/>
      </c>
      <c r="H35" s="298"/>
      <c r="I35" s="303"/>
      <c r="J35" s="300"/>
      <c r="K35" s="211"/>
      <c r="L35" s="211"/>
      <c r="M35" s="211"/>
      <c r="N35" s="211"/>
    </row>
    <row r="36" spans="1:14" ht="27.6" customHeight="1">
      <c r="A36" s="303"/>
      <c r="B36" s="205"/>
      <c r="C36" s="191" t="str">
        <f>IF(B36="","",VLOOKUP(B36,個人番号,名簿!$D$1,FALSE))</f>
        <v/>
      </c>
      <c r="D36" s="191" t="str">
        <f>IF(B36="","",VLOOKUP(B36,個人番号,名簿!$E$1,FALSE))</f>
        <v/>
      </c>
      <c r="E36" s="187" t="str">
        <f>IF(B36="","",VLOOKUP(B36,個人番号,名簿!$H$1,FALSE))</f>
        <v/>
      </c>
      <c r="F36" s="191" t="str">
        <f>IF(B36="","",VLOOKUP(B36,個人番号,名簿!$F$1,FALSE))</f>
        <v/>
      </c>
      <c r="G36" s="191" t="str">
        <f>IF(B36="","",VLOOKUP(B36,個人番号,名簿!$G$1,FALSE))</f>
        <v/>
      </c>
      <c r="H36" s="298"/>
      <c r="I36" s="303"/>
      <c r="J36" s="300"/>
      <c r="K36" s="211"/>
      <c r="L36" s="211"/>
      <c r="M36" s="211"/>
      <c r="N36" s="211"/>
    </row>
    <row r="37" spans="1:14" ht="27.6" customHeight="1">
      <c r="A37" s="303"/>
      <c r="B37" s="205"/>
      <c r="C37" s="191" t="str">
        <f>IF(B37="","",VLOOKUP(B37,個人番号,名簿!$D$1,FALSE))</f>
        <v/>
      </c>
      <c r="D37" s="191" t="str">
        <f>IF(B37="","",VLOOKUP(B37,個人番号,名簿!$E$1,FALSE))</f>
        <v/>
      </c>
      <c r="E37" s="187" t="str">
        <f>IF(B37="","",VLOOKUP(B37,個人番号,名簿!$H$1,FALSE))</f>
        <v/>
      </c>
      <c r="F37" s="191" t="str">
        <f>IF(B37="","",VLOOKUP(B37,個人番号,名簿!$F$1,FALSE))</f>
        <v/>
      </c>
      <c r="G37" s="191" t="str">
        <f>IF(B37="","",VLOOKUP(B37,個人番号,名簿!$G$1,FALSE))</f>
        <v/>
      </c>
      <c r="H37" s="298"/>
      <c r="I37" s="303"/>
      <c r="J37" s="300"/>
      <c r="K37" s="211"/>
      <c r="L37" s="211"/>
      <c r="M37" s="211"/>
      <c r="N37" s="211"/>
    </row>
    <row r="38" spans="1:14" ht="27.6" customHeight="1">
      <c r="A38" s="303"/>
      <c r="B38" s="205"/>
      <c r="C38" s="191" t="str">
        <f>IF(B38="","",VLOOKUP(B38,個人番号,名簿!$D$1,FALSE))</f>
        <v/>
      </c>
      <c r="D38" s="191" t="str">
        <f>IF(B38="","",VLOOKUP(B38,個人番号,名簿!$E$1,FALSE))</f>
        <v/>
      </c>
      <c r="E38" s="187" t="str">
        <f>IF(B38="","",VLOOKUP(B38,個人番号,名簿!$H$1,FALSE))</f>
        <v/>
      </c>
      <c r="F38" s="191" t="str">
        <f>IF(B38="","",VLOOKUP(B38,個人番号,名簿!$F$1,FALSE))</f>
        <v/>
      </c>
      <c r="G38" s="191" t="str">
        <f>IF(B38="","",VLOOKUP(B38,個人番号,名簿!$G$1,FALSE))</f>
        <v/>
      </c>
      <c r="H38" s="298"/>
      <c r="I38" s="303"/>
      <c r="J38" s="300"/>
      <c r="K38" s="211"/>
      <c r="L38" s="211"/>
      <c r="M38" s="211"/>
      <c r="N38" s="211"/>
    </row>
    <row r="39" spans="1:14" ht="27.6" customHeight="1">
      <c r="A39" s="303"/>
      <c r="B39" s="205"/>
      <c r="C39" s="191" t="str">
        <f>IF(B39="","",VLOOKUP(B39,個人番号,名簿!$D$1,FALSE))</f>
        <v/>
      </c>
      <c r="D39" s="191" t="str">
        <f>IF(B39="","",VLOOKUP(B39,個人番号,名簿!$E$1,FALSE))</f>
        <v/>
      </c>
      <c r="E39" s="187" t="str">
        <f>IF(B39="","",VLOOKUP(B39,個人番号,名簿!$H$1,FALSE))</f>
        <v/>
      </c>
      <c r="F39" s="191" t="str">
        <f>IF(B39="","",VLOOKUP(B39,個人番号,名簿!$F$1,FALSE))</f>
        <v/>
      </c>
      <c r="G39" s="191" t="str">
        <f>IF(B39="","",VLOOKUP(B39,個人番号,名簿!$G$1,FALSE))</f>
        <v/>
      </c>
      <c r="H39" s="298"/>
      <c r="I39" s="303"/>
      <c r="J39" s="300"/>
      <c r="K39" s="211"/>
      <c r="L39" s="211"/>
      <c r="M39" s="211"/>
      <c r="N39" s="211"/>
    </row>
    <row r="40" spans="1:14" ht="27.6" customHeight="1">
      <c r="A40" s="303"/>
      <c r="B40" s="205"/>
      <c r="C40" s="191" t="str">
        <f>IF(B40="","",VLOOKUP(B40,個人番号,名簿!$D$1,FALSE))</f>
        <v/>
      </c>
      <c r="D40" s="191" t="str">
        <f>IF(B40="","",VLOOKUP(B40,個人番号,名簿!$E$1,FALSE))</f>
        <v/>
      </c>
      <c r="E40" s="187" t="str">
        <f>IF(B40="","",VLOOKUP(B40,個人番号,名簿!$H$1,FALSE))</f>
        <v/>
      </c>
      <c r="F40" s="191" t="str">
        <f>IF(B40="","",VLOOKUP(B40,個人番号,名簿!$F$1,FALSE))</f>
        <v/>
      </c>
      <c r="G40" s="191" t="str">
        <f>IF(B40="","",VLOOKUP(B40,個人番号,名簿!$G$1,FALSE))</f>
        <v/>
      </c>
      <c r="H40" s="298"/>
      <c r="I40" s="303"/>
      <c r="J40" s="300"/>
      <c r="K40" s="211"/>
      <c r="L40" s="211"/>
      <c r="M40" s="211"/>
      <c r="N40" s="211"/>
    </row>
    <row r="41" spans="1:14" ht="27.6" customHeight="1" thickBot="1">
      <c r="A41" s="304"/>
      <c r="B41" s="206"/>
      <c r="C41" s="192" t="str">
        <f>IF(B41="","",VLOOKUP(B41,個人番号,名簿!$D$1,FALSE))</f>
        <v/>
      </c>
      <c r="D41" s="192" t="str">
        <f>IF(B41="","",VLOOKUP(B41,個人番号,名簿!$E$1,FALSE))</f>
        <v/>
      </c>
      <c r="E41" s="188" t="str">
        <f>IF(B41="","",VLOOKUP(B41,個人番号,名簿!$H$1,FALSE))</f>
        <v/>
      </c>
      <c r="F41" s="192" t="str">
        <f>IF(B41="","",VLOOKUP(B41,個人番号,名簿!$F$1,FALSE))</f>
        <v/>
      </c>
      <c r="G41" s="192" t="str">
        <f>IF(B41="","",VLOOKUP(B41,個人番号,名簿!$G$1,FALSE))</f>
        <v/>
      </c>
      <c r="H41" s="299"/>
      <c r="I41" s="304"/>
      <c r="J41" s="300"/>
      <c r="K41" s="211"/>
      <c r="L41" s="211"/>
      <c r="M41" s="211"/>
      <c r="N41" s="211"/>
    </row>
    <row r="42" spans="1:14" ht="27.6" customHeight="1">
      <c r="A42" s="688" t="s">
        <v>2278</v>
      </c>
      <c r="B42" s="688"/>
      <c r="C42" s="688"/>
      <c r="D42" s="688"/>
      <c r="E42" s="688"/>
      <c r="F42" s="688"/>
      <c r="G42" s="688"/>
      <c r="H42" s="688"/>
      <c r="I42" s="688"/>
    </row>
    <row r="43" spans="1:14" ht="27.6" customHeight="1">
      <c r="A43" s="626"/>
      <c r="B43" s="626"/>
      <c r="C43" s="626"/>
      <c r="D43" s="626"/>
    </row>
    <row r="44" spans="1:14" ht="27.6" customHeight="1">
      <c r="A44" s="626" t="s">
        <v>2500</v>
      </c>
      <c r="B44" s="626"/>
      <c r="C44" s="626"/>
      <c r="D44" s="686"/>
      <c r="E44" s="686"/>
      <c r="F44" s="686"/>
      <c r="G44" s="686"/>
      <c r="I44" s="228" t="s">
        <v>2280</v>
      </c>
      <c r="J44" s="686"/>
      <c r="K44" s="686"/>
      <c r="L44" s="686"/>
      <c r="M44" s="686"/>
    </row>
    <row r="45" spans="1:14" ht="27.6" customHeight="1"/>
    <row r="46" spans="1:14" ht="27.6" customHeight="1">
      <c r="I46" s="228" t="s">
        <v>2079</v>
      </c>
      <c r="J46" s="686"/>
      <c r="K46" s="686"/>
      <c r="L46" s="686"/>
      <c r="M46" s="686"/>
    </row>
    <row r="47" spans="1:14" ht="27.6" customHeight="1"/>
    <row r="48" spans="1:14" ht="27.6" customHeight="1"/>
    <row r="49" ht="27.6" customHeight="1"/>
  </sheetData>
  <mergeCells count="11">
    <mergeCell ref="A42:I42"/>
    <mergeCell ref="J46:M46"/>
    <mergeCell ref="A43:D43"/>
    <mergeCell ref="A44:C44"/>
    <mergeCell ref="D44:G44"/>
    <mergeCell ref="J44:M44"/>
    <mergeCell ref="C2:L2"/>
    <mergeCell ref="M2:N2"/>
    <mergeCell ref="B4:H4"/>
    <mergeCell ref="J5:N5"/>
    <mergeCell ref="P8:R9"/>
  </mergeCells>
  <phoneticPr fontId="2"/>
  <dataValidations count="3">
    <dataValidation type="list" allowBlank="1" showInputMessage="1" showErrorMessage="1" sqref="I7:I41" xr:uid="{00000000-0002-0000-1500-000000000000}">
      <formula1>$Q$16:$Q$21</formula1>
    </dataValidation>
    <dataValidation type="list" allowBlank="1" showInputMessage="1" showErrorMessage="1" sqref="J7:J41" xr:uid="{00000000-0002-0000-1500-000001000000}">
      <formula1>$R$16:$R$17</formula1>
    </dataValidation>
    <dataValidation type="list" allowBlank="1" showInputMessage="1" showErrorMessage="1" sqref="A7:A41" xr:uid="{00000000-0002-0000-1500-000002000000}">
      <formula1>$P$16:$P$29</formula1>
    </dataValidation>
  </dataValidations>
  <printOptions horizontalCentered="1"/>
  <pageMargins left="0.39370078740157483" right="0.39370078740157483" top="0.78740157480314965" bottom="0.39370078740157483" header="0.31496062992125984" footer="0.31496062992125984"/>
  <pageSetup paperSize="9" scale="55"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500-000003000000}">
          <x14:formula1>
            <xm:f>設定!$B$15:$B$19</xm:f>
          </x14:formula1>
          <xm:sqref>C2:L2</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Y49"/>
  <sheetViews>
    <sheetView zoomScale="55" zoomScaleNormal="55" zoomScaleSheetLayoutView="55" workbookViewId="0">
      <selection activeCell="I7" sqref="I7"/>
    </sheetView>
  </sheetViews>
  <sheetFormatPr defaultColWidth="8.88671875" defaultRowHeight="13.2"/>
  <cols>
    <col min="1" max="1" width="10.88671875" style="185" customWidth="1"/>
    <col min="2" max="2" width="9.109375" style="185" customWidth="1"/>
    <col min="3" max="3" width="18.109375" style="185" customWidth="1"/>
    <col min="4" max="4" width="12.88671875" style="185" customWidth="1"/>
    <col min="5" max="5" width="10.88671875" style="185" customWidth="1"/>
    <col min="6" max="7" width="4.44140625" style="185" customWidth="1"/>
    <col min="8" max="8" width="8.88671875" style="185" customWidth="1"/>
    <col min="9" max="9" width="18.109375" style="185" customWidth="1"/>
    <col min="10" max="10" width="13.6640625" style="185" hidden="1" customWidth="1"/>
    <col min="11" max="14" width="13.6640625" style="185" customWidth="1"/>
    <col min="15" max="15" width="2.88671875" style="185" customWidth="1"/>
    <col min="16" max="16" width="16.33203125" style="185" customWidth="1"/>
    <col min="17" max="17" width="14.6640625" style="185" customWidth="1"/>
    <col min="18" max="18" width="13.88671875" style="185" customWidth="1"/>
    <col min="19" max="19" width="14.6640625" style="185" customWidth="1"/>
    <col min="20" max="20" width="13.88671875" style="185" customWidth="1"/>
    <col min="21" max="21" width="14.6640625" style="185" customWidth="1"/>
    <col min="22" max="22" width="13.88671875" style="185" customWidth="1"/>
    <col min="23" max="23" width="14.6640625" style="185" customWidth="1"/>
    <col min="24" max="24" width="13.88671875" style="185" customWidth="1"/>
    <col min="25" max="25" width="14.6640625" style="185" customWidth="1"/>
    <col min="26" max="26" width="11" style="185" customWidth="1"/>
    <col min="27" max="16384" width="8.88671875" style="185"/>
  </cols>
  <sheetData>
    <row r="1" spans="1:25" ht="30" customHeight="1" thickBot="1">
      <c r="A1" s="197" t="str">
        <f>設定!$G$2</f>
        <v>令和4年度</v>
      </c>
      <c r="M1" s="367" t="s">
        <v>483</v>
      </c>
      <c r="N1" s="249">
        <f>名簿!$M$2</f>
        <v>0</v>
      </c>
    </row>
    <row r="2" spans="1:25" ht="30" customHeight="1" thickBot="1">
      <c r="C2" s="573" t="s">
        <v>2046</v>
      </c>
      <c r="D2" s="573"/>
      <c r="E2" s="573"/>
      <c r="F2" s="573"/>
      <c r="G2" s="573"/>
      <c r="H2" s="573"/>
      <c r="I2" s="573"/>
      <c r="J2" s="573"/>
      <c r="K2" s="573"/>
      <c r="L2" s="573"/>
      <c r="M2" s="575" t="s">
        <v>2126</v>
      </c>
      <c r="N2" s="575"/>
    </row>
    <row r="3" spans="1:25" ht="14.4" customHeight="1" thickBot="1"/>
    <row r="4" spans="1:25" ht="30" customHeight="1" thickBot="1">
      <c r="A4" s="189" t="s">
        <v>369</v>
      </c>
      <c r="B4" s="576" t="str">
        <f>名簿!M5</f>
        <v/>
      </c>
      <c r="C4" s="576"/>
      <c r="D4" s="576"/>
      <c r="E4" s="576"/>
      <c r="F4" s="576"/>
      <c r="G4" s="576"/>
      <c r="H4" s="576"/>
      <c r="J4" s="334"/>
      <c r="K4" s="497"/>
    </row>
    <row r="5" spans="1:25" ht="24.9" customHeight="1" thickBot="1">
      <c r="A5" s="186"/>
      <c r="J5" s="626"/>
      <c r="K5" s="626"/>
      <c r="L5" s="626"/>
      <c r="M5" s="626"/>
      <c r="N5" s="626"/>
    </row>
    <row r="6" spans="1:25" ht="45" customHeight="1" thickBot="1">
      <c r="A6" s="198" t="s">
        <v>489</v>
      </c>
      <c r="B6" s="199" t="s">
        <v>855</v>
      </c>
      <c r="C6" s="195" t="s">
        <v>863</v>
      </c>
      <c r="D6" s="195" t="s">
        <v>862</v>
      </c>
      <c r="E6" s="195" t="s">
        <v>1079</v>
      </c>
      <c r="F6" s="195" t="s">
        <v>354</v>
      </c>
      <c r="G6" s="195" t="s">
        <v>355</v>
      </c>
      <c r="H6" s="296" t="s">
        <v>364</v>
      </c>
      <c r="I6" s="379" t="s">
        <v>2049</v>
      </c>
      <c r="J6" s="498"/>
      <c r="K6" s="499"/>
      <c r="L6" s="499"/>
      <c r="M6" s="499"/>
      <c r="N6" s="499"/>
    </row>
    <row r="7" spans="1:25" ht="27.6" customHeight="1">
      <c r="A7" s="302"/>
      <c r="B7" s="204"/>
      <c r="C7" s="193" t="str">
        <f>IF(B7="","",VLOOKUP(B7,個人番号,名簿!$D$1,FALSE))</f>
        <v/>
      </c>
      <c r="D7" s="193" t="str">
        <f>IF(B7="","",VLOOKUP(B7,個人番号,名簿!$E$1,FALSE))</f>
        <v/>
      </c>
      <c r="E7" s="193" t="str">
        <f>IF(B7="","",VLOOKUP(B7,個人番号,名簿!$H$1,FALSE))</f>
        <v/>
      </c>
      <c r="F7" s="193" t="str">
        <f>IF(B7="","",VLOOKUP(B7,個人番号,名簿!$F$1,FALSE))</f>
        <v/>
      </c>
      <c r="G7" s="193" t="str">
        <f>IF(B7="","",VLOOKUP(B7,個人番号,名簿!$G$1,FALSE))</f>
        <v/>
      </c>
      <c r="H7" s="297"/>
      <c r="I7" s="302"/>
      <c r="J7" s="300"/>
      <c r="K7" s="211"/>
      <c r="L7" s="211"/>
      <c r="M7" s="211"/>
      <c r="N7" s="211"/>
    </row>
    <row r="8" spans="1:25" ht="27.6" customHeight="1">
      <c r="A8" s="303"/>
      <c r="B8" s="205"/>
      <c r="C8" s="191" t="str">
        <f>IF(B8="","",VLOOKUP(B8,個人番号,名簿!$D$1,FALSE))</f>
        <v/>
      </c>
      <c r="D8" s="191" t="str">
        <f>IF(B8="","",VLOOKUP(B8,個人番号,名簿!$E$1,FALSE))</f>
        <v/>
      </c>
      <c r="E8" s="187" t="str">
        <f>IF(B8="","",VLOOKUP(B8,個人番号,名簿!$H$1,FALSE))</f>
        <v/>
      </c>
      <c r="F8" s="191" t="str">
        <f>IF(B8="","",VLOOKUP(B8,個人番号,名簿!$F$1,FALSE))</f>
        <v/>
      </c>
      <c r="G8" s="191" t="str">
        <f>IF(B8="","",VLOOKUP(B8,個人番号,名簿!$G$1,FALSE))</f>
        <v/>
      </c>
      <c r="H8" s="298"/>
      <c r="I8" s="303"/>
      <c r="J8" s="300"/>
      <c r="K8" s="211"/>
      <c r="L8" s="211"/>
      <c r="M8" s="211"/>
      <c r="N8" s="211"/>
      <c r="P8" s="557" t="s">
        <v>2504</v>
      </c>
      <c r="Q8" s="558"/>
      <c r="R8" s="559"/>
    </row>
    <row r="9" spans="1:25" ht="27.6" customHeight="1">
      <c r="A9" s="303"/>
      <c r="B9" s="205"/>
      <c r="C9" s="191" t="str">
        <f>IF(B9="","",VLOOKUP(B9,個人番号,名簿!$D$1,FALSE))</f>
        <v/>
      </c>
      <c r="D9" s="191" t="str">
        <f>IF(B9="","",VLOOKUP(B9,個人番号,名簿!$E$1,FALSE))</f>
        <v/>
      </c>
      <c r="E9" s="187" t="str">
        <f>IF(B9="","",VLOOKUP(B9,個人番号,名簿!$H$1,FALSE))</f>
        <v/>
      </c>
      <c r="F9" s="191" t="str">
        <f>IF(B9="","",VLOOKUP(B9,個人番号,名簿!$F$1,FALSE))</f>
        <v/>
      </c>
      <c r="G9" s="191" t="str">
        <f>IF(B9="","",VLOOKUP(B9,個人番号,名簿!$G$1,FALSE))</f>
        <v/>
      </c>
      <c r="H9" s="298"/>
      <c r="I9" s="303"/>
      <c r="J9" s="300"/>
      <c r="K9" s="211"/>
      <c r="L9" s="211"/>
      <c r="M9" s="211"/>
      <c r="N9" s="211"/>
      <c r="P9" s="560"/>
      <c r="Q9" s="561"/>
      <c r="R9" s="562"/>
    </row>
    <row r="10" spans="1:25" ht="27.6" customHeight="1">
      <c r="A10" s="303"/>
      <c r="B10" s="205"/>
      <c r="C10" s="191" t="str">
        <f>IF(B10="","",VLOOKUP(B10,個人番号,名簿!$D$1,FALSE))</f>
        <v/>
      </c>
      <c r="D10" s="191" t="str">
        <f>IF(B10="","",VLOOKUP(B10,個人番号,名簿!$E$1,FALSE))</f>
        <v/>
      </c>
      <c r="E10" s="187" t="str">
        <f>IF(B10="","",VLOOKUP(B10,個人番号,名簿!$H$1,FALSE))</f>
        <v/>
      </c>
      <c r="F10" s="191" t="str">
        <f>IF(B10="","",VLOOKUP(B10,個人番号,名簿!$F$1,FALSE))</f>
        <v/>
      </c>
      <c r="G10" s="191" t="str">
        <f>IF(B10="","",VLOOKUP(B10,個人番号,名簿!$G$1,FALSE))</f>
        <v/>
      </c>
      <c r="H10" s="298"/>
      <c r="I10" s="303"/>
      <c r="J10" s="300"/>
      <c r="K10" s="211"/>
      <c r="L10" s="211"/>
      <c r="M10" s="211"/>
      <c r="N10" s="211"/>
    </row>
    <row r="11" spans="1:25" ht="27.6" customHeight="1">
      <c r="A11" s="303"/>
      <c r="B11" s="205"/>
      <c r="C11" s="191" t="str">
        <f>IF(B11="","",VLOOKUP(B11,個人番号,名簿!$D$1,FALSE))</f>
        <v/>
      </c>
      <c r="D11" s="191" t="str">
        <f>IF(B11="","",VLOOKUP(B11,個人番号,名簿!$E$1,FALSE))</f>
        <v/>
      </c>
      <c r="E11" s="187" t="str">
        <f>IF(B11="","",VLOOKUP(B11,個人番号,名簿!$H$1,FALSE))</f>
        <v/>
      </c>
      <c r="F11" s="191" t="str">
        <f>IF(B11="","",VLOOKUP(B11,個人番号,名簿!$F$1,FALSE))</f>
        <v/>
      </c>
      <c r="G11" s="191" t="str">
        <f>IF(B11="","",VLOOKUP(B11,個人番号,名簿!$G$1,FALSE))</f>
        <v/>
      </c>
      <c r="H11" s="298"/>
      <c r="I11" s="303"/>
      <c r="J11" s="300"/>
      <c r="K11" s="211"/>
      <c r="L11" s="211"/>
      <c r="M11" s="211"/>
      <c r="N11" s="211"/>
      <c r="P11" s="285" t="s">
        <v>2066</v>
      </c>
    </row>
    <row r="12" spans="1:25" ht="27.6" customHeight="1" thickBot="1">
      <c r="A12" s="303"/>
      <c r="B12" s="205"/>
      <c r="C12" s="191" t="str">
        <f>IF(B12="","",VLOOKUP(B12,個人番号,名簿!$D$1,FALSE))</f>
        <v/>
      </c>
      <c r="D12" s="191" t="str">
        <f>IF(B12="","",VLOOKUP(B12,個人番号,名簿!$E$1,FALSE))</f>
        <v/>
      </c>
      <c r="E12" s="187" t="str">
        <f>IF(B12="","",VLOOKUP(B12,個人番号,名簿!$H$1,FALSE))</f>
        <v/>
      </c>
      <c r="F12" s="191" t="str">
        <f>IF(B12="","",VLOOKUP(B12,個人番号,名簿!$F$1,FALSE))</f>
        <v/>
      </c>
      <c r="G12" s="191" t="str">
        <f>IF(B12="","",VLOOKUP(B12,個人番号,名簿!$G$1,FALSE))</f>
        <v/>
      </c>
      <c r="H12" s="298"/>
      <c r="I12" s="303"/>
      <c r="J12" s="300"/>
      <c r="K12" s="211"/>
      <c r="L12" s="211"/>
      <c r="M12" s="211"/>
      <c r="N12" s="211"/>
      <c r="P12" s="210" t="s">
        <v>483</v>
      </c>
      <c r="Q12" s="210" t="s">
        <v>369</v>
      </c>
      <c r="R12" s="210" t="s">
        <v>2499</v>
      </c>
      <c r="S12" s="192" t="s">
        <v>2062</v>
      </c>
      <c r="T12" s="211"/>
      <c r="U12" s="211"/>
      <c r="V12" s="211"/>
      <c r="W12" s="211"/>
      <c r="X12" s="211"/>
      <c r="Y12" s="211"/>
    </row>
    <row r="13" spans="1:25" ht="27.6" customHeight="1" thickBot="1">
      <c r="A13" s="303"/>
      <c r="B13" s="205"/>
      <c r="C13" s="191" t="str">
        <f>IF(B13="","",VLOOKUP(B13,個人番号,名簿!$D$1,FALSE))</f>
        <v/>
      </c>
      <c r="D13" s="191" t="str">
        <f>IF(B13="","",VLOOKUP(B13,個人番号,名簿!$E$1,FALSE))</f>
        <v/>
      </c>
      <c r="E13" s="187" t="str">
        <f>IF(B13="","",VLOOKUP(B13,個人番号,名簿!$H$1,FALSE))</f>
        <v/>
      </c>
      <c r="F13" s="191" t="str">
        <f>IF(B13="","",VLOOKUP(B13,個人番号,名簿!$F$1,FALSE))</f>
        <v/>
      </c>
      <c r="G13" s="191" t="str">
        <f>IF(B13="","",VLOOKUP(B13,個人番号,名簿!$G$1,FALSE))</f>
        <v/>
      </c>
      <c r="H13" s="298"/>
      <c r="I13" s="303"/>
      <c r="J13" s="300"/>
      <c r="K13" s="211"/>
      <c r="L13" s="211"/>
      <c r="M13" s="211"/>
      <c r="N13" s="211"/>
      <c r="P13" s="225">
        <f>$N$1</f>
        <v>0</v>
      </c>
      <c r="Q13" s="226" t="str">
        <f>$E$7</f>
        <v/>
      </c>
      <c r="R13" s="226">
        <f>$D$44</f>
        <v>0</v>
      </c>
      <c r="S13" s="380">
        <f>$J$44</f>
        <v>0</v>
      </c>
      <c r="T13" s="300"/>
      <c r="U13" s="211"/>
      <c r="V13" s="211"/>
      <c r="W13" s="211"/>
      <c r="X13" s="211"/>
      <c r="Y13" s="211"/>
    </row>
    <row r="14" spans="1:25" ht="27.6" customHeight="1" thickBot="1">
      <c r="A14" s="303"/>
      <c r="B14" s="205"/>
      <c r="C14" s="191" t="str">
        <f>IF(B14="","",VLOOKUP(B14,個人番号,名簿!$D$1,FALSE))</f>
        <v/>
      </c>
      <c r="D14" s="191" t="str">
        <f>IF(B14="","",VLOOKUP(B14,個人番号,名簿!$E$1,FALSE))</f>
        <v/>
      </c>
      <c r="E14" s="187" t="str">
        <f>IF(B14="","",VLOOKUP(B14,個人番号,名簿!$H$1,FALSE))</f>
        <v/>
      </c>
      <c r="F14" s="191" t="str">
        <f>IF(B14="","",VLOOKUP(B14,個人番号,名簿!$F$1,FALSE))</f>
        <v/>
      </c>
      <c r="G14" s="191" t="str">
        <f>IF(B14="","",VLOOKUP(B14,個人番号,名簿!$G$1,FALSE))</f>
        <v/>
      </c>
      <c r="H14" s="298"/>
      <c r="I14" s="303"/>
      <c r="J14" s="300"/>
      <c r="K14" s="211"/>
      <c r="L14" s="211"/>
      <c r="M14" s="211"/>
      <c r="N14" s="211"/>
    </row>
    <row r="15" spans="1:25" ht="27.6" customHeight="1" thickBot="1">
      <c r="A15" s="303"/>
      <c r="B15" s="205"/>
      <c r="C15" s="191" t="str">
        <f>IF(B15="","",VLOOKUP(B15,個人番号,名簿!$D$1,FALSE))</f>
        <v/>
      </c>
      <c r="D15" s="191" t="str">
        <f>IF(B15="","",VLOOKUP(B15,個人番号,名簿!$E$1,FALSE))</f>
        <v/>
      </c>
      <c r="E15" s="187" t="str">
        <f>IF(B15="","",VLOOKUP(B15,個人番号,名簿!$H$1,FALSE))</f>
        <v/>
      </c>
      <c r="F15" s="191" t="str">
        <f>IF(B15="","",VLOOKUP(B15,個人番号,名簿!$F$1,FALSE))</f>
        <v/>
      </c>
      <c r="G15" s="191" t="str">
        <f>IF(B15="","",VLOOKUP(B15,個人番号,名簿!$G$1,FALSE))</f>
        <v/>
      </c>
      <c r="H15" s="298"/>
      <c r="I15" s="303"/>
      <c r="J15" s="300"/>
      <c r="K15" s="211"/>
      <c r="L15" s="211"/>
      <c r="M15" s="211"/>
      <c r="N15" s="211"/>
      <c r="P15" s="268" t="s">
        <v>489</v>
      </c>
      <c r="Q15" s="268" t="s">
        <v>2049</v>
      </c>
      <c r="R15" s="268" t="s">
        <v>2285</v>
      </c>
      <c r="S15" s="300"/>
    </row>
    <row r="16" spans="1:25" ht="27.6" customHeight="1">
      <c r="A16" s="303"/>
      <c r="B16" s="205"/>
      <c r="C16" s="191" t="str">
        <f>IF(B16="","",VLOOKUP(B16,個人番号,名簿!$D$1,FALSE))</f>
        <v/>
      </c>
      <c r="D16" s="191" t="str">
        <f>IF(B16="","",VLOOKUP(B16,個人番号,名簿!$E$1,FALSE))</f>
        <v/>
      </c>
      <c r="E16" s="187" t="str">
        <f>IF(B16="","",VLOOKUP(B16,個人番号,名簿!$H$1,FALSE))</f>
        <v/>
      </c>
      <c r="F16" s="191" t="str">
        <f>IF(B16="","",VLOOKUP(B16,個人番号,名簿!$F$1,FALSE))</f>
        <v/>
      </c>
      <c r="G16" s="191" t="str">
        <f>IF(B16="","",VLOOKUP(B16,個人番号,名簿!$G$1,FALSE))</f>
        <v/>
      </c>
      <c r="H16" s="298"/>
      <c r="I16" s="303"/>
      <c r="J16" s="300"/>
      <c r="K16" s="211"/>
      <c r="L16" s="211"/>
      <c r="M16" s="211"/>
      <c r="N16" s="211"/>
      <c r="P16" s="231" t="s">
        <v>2154</v>
      </c>
      <c r="Q16" s="231" t="s">
        <v>2050</v>
      </c>
      <c r="R16" s="274" t="s">
        <v>2243</v>
      </c>
      <c r="S16" s="300"/>
    </row>
    <row r="17" spans="1:19" ht="27.6" customHeight="1" thickBot="1">
      <c r="A17" s="303"/>
      <c r="B17" s="205"/>
      <c r="C17" s="191" t="str">
        <f>IF(B17="","",VLOOKUP(B17,個人番号,名簿!$D$1,FALSE))</f>
        <v/>
      </c>
      <c r="D17" s="191" t="str">
        <f>IF(B17="","",VLOOKUP(B17,個人番号,名簿!$E$1,FALSE))</f>
        <v/>
      </c>
      <c r="E17" s="187" t="str">
        <f>IF(B17="","",VLOOKUP(B17,個人番号,名簿!$H$1,FALSE))</f>
        <v/>
      </c>
      <c r="F17" s="191" t="str">
        <f>IF(B17="","",VLOOKUP(B17,個人番号,名簿!$F$1,FALSE))</f>
        <v/>
      </c>
      <c r="G17" s="191" t="str">
        <f>IF(B17="","",VLOOKUP(B17,個人番号,名簿!$G$1,FALSE))</f>
        <v/>
      </c>
      <c r="H17" s="298"/>
      <c r="I17" s="303"/>
      <c r="J17" s="300"/>
      <c r="K17" s="211"/>
      <c r="L17" s="211"/>
      <c r="M17" s="211"/>
      <c r="N17" s="211"/>
      <c r="P17" s="232" t="s">
        <v>2170</v>
      </c>
      <c r="Q17" s="232" t="s">
        <v>2051</v>
      </c>
      <c r="R17" s="496" t="s">
        <v>2287</v>
      </c>
      <c r="S17" s="300"/>
    </row>
    <row r="18" spans="1:19" ht="27.6" customHeight="1">
      <c r="A18" s="303"/>
      <c r="B18" s="205"/>
      <c r="C18" s="191" t="str">
        <f>IF(B18="","",VLOOKUP(B18,個人番号,名簿!$D$1,FALSE))</f>
        <v/>
      </c>
      <c r="D18" s="191" t="str">
        <f>IF(B18="","",VLOOKUP(B18,個人番号,名簿!$E$1,FALSE))</f>
        <v/>
      </c>
      <c r="E18" s="187" t="str">
        <f>IF(B18="","",VLOOKUP(B18,個人番号,名簿!$H$1,FALSE))</f>
        <v/>
      </c>
      <c r="F18" s="191" t="str">
        <f>IF(B18="","",VLOOKUP(B18,個人番号,名簿!$F$1,FALSE))</f>
        <v/>
      </c>
      <c r="G18" s="191" t="str">
        <f>IF(B18="","",VLOOKUP(B18,個人番号,名簿!$G$1,FALSE))</f>
        <v/>
      </c>
      <c r="H18" s="298"/>
      <c r="I18" s="303"/>
      <c r="J18" s="300"/>
      <c r="K18" s="211"/>
      <c r="L18" s="211"/>
      <c r="M18" s="211"/>
      <c r="N18" s="211"/>
      <c r="P18" s="232" t="s">
        <v>2172</v>
      </c>
      <c r="Q18" s="232" t="s">
        <v>2052</v>
      </c>
      <c r="R18" s="289"/>
      <c r="S18" s="211"/>
    </row>
    <row r="19" spans="1:19" ht="27.6" customHeight="1" thickBot="1">
      <c r="A19" s="303"/>
      <c r="B19" s="205"/>
      <c r="C19" s="191" t="str">
        <f>IF(B19="","",VLOOKUP(B19,個人番号,名簿!$D$1,FALSE))</f>
        <v/>
      </c>
      <c r="D19" s="191" t="str">
        <f>IF(B19="","",VLOOKUP(B19,個人番号,名簿!$E$1,FALSE))</f>
        <v/>
      </c>
      <c r="E19" s="187" t="str">
        <f>IF(B19="","",VLOOKUP(B19,個人番号,名簿!$H$1,FALSE))</f>
        <v/>
      </c>
      <c r="F19" s="191" t="str">
        <f>IF(B19="","",VLOOKUP(B19,個人番号,名簿!$F$1,FALSE))</f>
        <v/>
      </c>
      <c r="G19" s="191" t="str">
        <f>IF(B19="","",VLOOKUP(B19,個人番号,名簿!$G$1,FALSE))</f>
        <v/>
      </c>
      <c r="H19" s="298"/>
      <c r="I19" s="303"/>
      <c r="J19" s="300"/>
      <c r="K19" s="211"/>
      <c r="L19" s="211"/>
      <c r="M19" s="211"/>
      <c r="N19" s="211"/>
      <c r="P19" s="232" t="s">
        <v>2174</v>
      </c>
      <c r="Q19" s="233" t="s">
        <v>2053</v>
      </c>
      <c r="R19" s="289"/>
      <c r="S19" s="211"/>
    </row>
    <row r="20" spans="1:19" ht="27.6" customHeight="1">
      <c r="A20" s="303"/>
      <c r="B20" s="205"/>
      <c r="C20" s="191" t="str">
        <f>IF(B20="","",VLOOKUP(B20,個人番号,名簿!$D$1,FALSE))</f>
        <v/>
      </c>
      <c r="D20" s="191" t="str">
        <f>IF(B20="","",VLOOKUP(B20,個人番号,名簿!$E$1,FALSE))</f>
        <v/>
      </c>
      <c r="E20" s="187" t="str">
        <f>IF(B20="","",VLOOKUP(B20,個人番号,名簿!$H$1,FALSE))</f>
        <v/>
      </c>
      <c r="F20" s="191" t="str">
        <f>IF(B20="","",VLOOKUP(B20,個人番号,名簿!$F$1,FALSE))</f>
        <v/>
      </c>
      <c r="G20" s="191" t="str">
        <f>IF(B20="","",VLOOKUP(B20,個人番号,名簿!$G$1,FALSE))</f>
        <v/>
      </c>
      <c r="H20" s="298"/>
      <c r="I20" s="303"/>
      <c r="J20" s="300"/>
      <c r="K20" s="211"/>
      <c r="L20" s="211"/>
      <c r="M20" s="211"/>
      <c r="N20" s="211"/>
      <c r="P20" s="232" t="s">
        <v>2176</v>
      </c>
    </row>
    <row r="21" spans="1:19" ht="27.6" customHeight="1">
      <c r="A21" s="303"/>
      <c r="B21" s="205"/>
      <c r="C21" s="191" t="str">
        <f>IF(B21="","",VLOOKUP(B21,個人番号,名簿!$D$1,FALSE))</f>
        <v/>
      </c>
      <c r="D21" s="191" t="str">
        <f>IF(B21="","",VLOOKUP(B21,個人番号,名簿!$E$1,FALSE))</f>
        <v/>
      </c>
      <c r="E21" s="187" t="str">
        <f>IF(B21="","",VLOOKUP(B21,個人番号,名簿!$H$1,FALSE))</f>
        <v/>
      </c>
      <c r="F21" s="191" t="str">
        <f>IF(B21="","",VLOOKUP(B21,個人番号,名簿!$F$1,FALSE))</f>
        <v/>
      </c>
      <c r="G21" s="191" t="str">
        <f>IF(B21="","",VLOOKUP(B21,個人番号,名簿!$G$1,FALSE))</f>
        <v/>
      </c>
      <c r="H21" s="298"/>
      <c r="I21" s="303"/>
      <c r="J21" s="300"/>
      <c r="K21" s="211"/>
      <c r="L21" s="211"/>
      <c r="M21" s="211"/>
      <c r="N21" s="211"/>
      <c r="P21" s="232" t="s">
        <v>2178</v>
      </c>
    </row>
    <row r="22" spans="1:19" ht="27.6" customHeight="1">
      <c r="A22" s="303"/>
      <c r="B22" s="205"/>
      <c r="C22" s="191" t="str">
        <f>IF(B22="","",VLOOKUP(B22,個人番号,名簿!$D$1,FALSE))</f>
        <v/>
      </c>
      <c r="D22" s="191" t="str">
        <f>IF(B22="","",VLOOKUP(B22,個人番号,名簿!$E$1,FALSE))</f>
        <v/>
      </c>
      <c r="E22" s="187" t="str">
        <f>IF(B22="","",VLOOKUP(B22,個人番号,名簿!$H$1,FALSE))</f>
        <v/>
      </c>
      <c r="F22" s="191" t="str">
        <f>IF(B22="","",VLOOKUP(B22,個人番号,名簿!$F$1,FALSE))</f>
        <v/>
      </c>
      <c r="G22" s="191" t="str">
        <f>IF(B22="","",VLOOKUP(B22,個人番号,名簿!$G$1,FALSE))</f>
        <v/>
      </c>
      <c r="H22" s="298"/>
      <c r="I22" s="303"/>
      <c r="J22" s="300"/>
      <c r="K22" s="211"/>
      <c r="L22" s="211"/>
      <c r="M22" s="211"/>
      <c r="N22" s="211"/>
      <c r="P22" s="232" t="s">
        <v>2168</v>
      </c>
    </row>
    <row r="23" spans="1:19" ht="27.6" customHeight="1">
      <c r="A23" s="303"/>
      <c r="B23" s="205"/>
      <c r="C23" s="191" t="str">
        <f>IF(B23="","",VLOOKUP(B23,個人番号,名簿!$D$1,FALSE))</f>
        <v/>
      </c>
      <c r="D23" s="191" t="str">
        <f>IF(B23="","",VLOOKUP(B23,個人番号,名簿!$E$1,FALSE))</f>
        <v/>
      </c>
      <c r="E23" s="187" t="str">
        <f>IF(B23="","",VLOOKUP(B23,個人番号,名簿!$H$1,FALSE))</f>
        <v/>
      </c>
      <c r="F23" s="191" t="str">
        <f>IF(B23="","",VLOOKUP(B23,個人番号,名簿!$F$1,FALSE))</f>
        <v/>
      </c>
      <c r="G23" s="191" t="str">
        <f>IF(B23="","",VLOOKUP(B23,個人番号,名簿!$G$1,FALSE))</f>
        <v/>
      </c>
      <c r="H23" s="298"/>
      <c r="I23" s="303"/>
      <c r="J23" s="300"/>
      <c r="K23" s="211"/>
      <c r="L23" s="211"/>
      <c r="M23" s="211"/>
      <c r="N23" s="211"/>
      <c r="P23" s="232" t="s">
        <v>2166</v>
      </c>
    </row>
    <row r="24" spans="1:19" ht="27.6" customHeight="1">
      <c r="A24" s="303"/>
      <c r="B24" s="205"/>
      <c r="C24" s="191" t="str">
        <f>IF(B24="","",VLOOKUP(B24,個人番号,名簿!$D$1,FALSE))</f>
        <v/>
      </c>
      <c r="D24" s="191" t="str">
        <f>IF(B24="","",VLOOKUP(B24,個人番号,名簿!$E$1,FALSE))</f>
        <v/>
      </c>
      <c r="E24" s="187" t="str">
        <f>IF(B24="","",VLOOKUP(B24,個人番号,名簿!$H$1,FALSE))</f>
        <v/>
      </c>
      <c r="F24" s="191" t="str">
        <f>IF(B24="","",VLOOKUP(B24,個人番号,名簿!$F$1,FALSE))</f>
        <v/>
      </c>
      <c r="G24" s="191" t="str">
        <f>IF(B24="","",VLOOKUP(B24,個人番号,名簿!$G$1,FALSE))</f>
        <v/>
      </c>
      <c r="H24" s="298"/>
      <c r="I24" s="303"/>
      <c r="J24" s="300"/>
      <c r="K24" s="211"/>
      <c r="L24" s="211"/>
      <c r="M24" s="211"/>
      <c r="N24" s="211"/>
      <c r="P24" s="232" t="s">
        <v>490</v>
      </c>
    </row>
    <row r="25" spans="1:19" ht="27.6" customHeight="1">
      <c r="A25" s="303"/>
      <c r="B25" s="205"/>
      <c r="C25" s="191" t="str">
        <f>IF(B25="","",VLOOKUP(B25,個人番号,名簿!$D$1,FALSE))</f>
        <v/>
      </c>
      <c r="D25" s="191" t="str">
        <f>IF(B25="","",VLOOKUP(B25,個人番号,名簿!$E$1,FALSE))</f>
        <v/>
      </c>
      <c r="E25" s="187" t="str">
        <f>IF(B25="","",VLOOKUP(B25,個人番号,名簿!$H$1,FALSE))</f>
        <v/>
      </c>
      <c r="F25" s="191" t="str">
        <f>IF(B25="","",VLOOKUP(B25,個人番号,名簿!$F$1,FALSE))</f>
        <v/>
      </c>
      <c r="G25" s="191" t="str">
        <f>IF(B25="","",VLOOKUP(B25,個人番号,名簿!$G$1,FALSE))</f>
        <v/>
      </c>
      <c r="H25" s="298"/>
      <c r="I25" s="303"/>
      <c r="J25" s="300"/>
      <c r="K25" s="211"/>
      <c r="L25" s="211"/>
      <c r="M25" s="211"/>
      <c r="N25" s="211"/>
      <c r="P25" s="232" t="s">
        <v>2056</v>
      </c>
    </row>
    <row r="26" spans="1:19" ht="27.6" customHeight="1">
      <c r="A26" s="303"/>
      <c r="B26" s="205"/>
      <c r="C26" s="191" t="str">
        <f>IF(B26="","",VLOOKUP(B26,個人番号,名簿!$D$1,FALSE))</f>
        <v/>
      </c>
      <c r="D26" s="191" t="str">
        <f>IF(B26="","",VLOOKUP(B26,個人番号,名簿!$E$1,FALSE))</f>
        <v/>
      </c>
      <c r="E26" s="187" t="str">
        <f>IF(B26="","",VLOOKUP(B26,個人番号,名簿!$H$1,FALSE))</f>
        <v/>
      </c>
      <c r="F26" s="191" t="str">
        <f>IF(B26="","",VLOOKUP(B26,個人番号,名簿!$F$1,FALSE))</f>
        <v/>
      </c>
      <c r="G26" s="191" t="str">
        <f>IF(B26="","",VLOOKUP(B26,個人番号,名簿!$G$1,FALSE))</f>
        <v/>
      </c>
      <c r="H26" s="298"/>
      <c r="I26" s="303"/>
      <c r="J26" s="300"/>
      <c r="K26" s="211"/>
      <c r="L26" s="211"/>
      <c r="M26" s="211"/>
      <c r="N26" s="211"/>
      <c r="P26" s="232" t="s">
        <v>491</v>
      </c>
    </row>
    <row r="27" spans="1:19" ht="27.6" customHeight="1">
      <c r="A27" s="303"/>
      <c r="B27" s="205"/>
      <c r="C27" s="191" t="str">
        <f>IF(B27="","",VLOOKUP(B27,個人番号,名簿!$D$1,FALSE))</f>
        <v/>
      </c>
      <c r="D27" s="191" t="str">
        <f>IF(B27="","",VLOOKUP(B27,個人番号,名簿!$E$1,FALSE))</f>
        <v/>
      </c>
      <c r="E27" s="187" t="str">
        <f>IF(B27="","",VLOOKUP(B27,個人番号,名簿!$H$1,FALSE))</f>
        <v/>
      </c>
      <c r="F27" s="191" t="str">
        <f>IF(B27="","",VLOOKUP(B27,個人番号,名簿!$F$1,FALSE))</f>
        <v/>
      </c>
      <c r="G27" s="191" t="str">
        <f>IF(B27="","",VLOOKUP(B27,個人番号,名簿!$G$1,FALSE))</f>
        <v/>
      </c>
      <c r="H27" s="298"/>
      <c r="I27" s="303"/>
      <c r="J27" s="300"/>
      <c r="K27" s="211"/>
      <c r="L27" s="211"/>
      <c r="M27" s="211"/>
      <c r="N27" s="211"/>
      <c r="P27" s="232" t="s">
        <v>2057</v>
      </c>
    </row>
    <row r="28" spans="1:19" ht="27.6" customHeight="1">
      <c r="A28" s="303"/>
      <c r="B28" s="205"/>
      <c r="C28" s="191" t="str">
        <f>IF(B28="","",VLOOKUP(B28,個人番号,名簿!$D$1,FALSE))</f>
        <v/>
      </c>
      <c r="D28" s="191" t="str">
        <f>IF(B28="","",VLOOKUP(B28,個人番号,名簿!$E$1,FALSE))</f>
        <v/>
      </c>
      <c r="E28" s="187" t="str">
        <f>IF(B28="","",VLOOKUP(B28,個人番号,名簿!$H$1,FALSE))</f>
        <v/>
      </c>
      <c r="F28" s="191" t="str">
        <f>IF(B28="","",VLOOKUP(B28,個人番号,名簿!$F$1,FALSE))</f>
        <v/>
      </c>
      <c r="G28" s="191" t="str">
        <f>IF(B28="","",VLOOKUP(B28,個人番号,名簿!$G$1,FALSE))</f>
        <v/>
      </c>
      <c r="H28" s="298"/>
      <c r="I28" s="303"/>
      <c r="J28" s="300"/>
      <c r="K28" s="211"/>
      <c r="L28" s="211"/>
      <c r="M28" s="211"/>
      <c r="N28" s="211"/>
      <c r="P28" s="232" t="s">
        <v>2296</v>
      </c>
    </row>
    <row r="29" spans="1:19" ht="27.6" customHeight="1" thickBot="1">
      <c r="A29" s="303"/>
      <c r="B29" s="205"/>
      <c r="C29" s="191" t="str">
        <f>IF(B29="","",VLOOKUP(B29,個人番号,名簿!$D$1,FALSE))</f>
        <v/>
      </c>
      <c r="D29" s="191" t="str">
        <f>IF(B29="","",VLOOKUP(B29,個人番号,名簿!$E$1,FALSE))</f>
        <v/>
      </c>
      <c r="E29" s="187" t="str">
        <f>IF(B29="","",VLOOKUP(B29,個人番号,名簿!$H$1,FALSE))</f>
        <v/>
      </c>
      <c r="F29" s="191" t="str">
        <f>IF(B29="","",VLOOKUP(B29,個人番号,名簿!$F$1,FALSE))</f>
        <v/>
      </c>
      <c r="G29" s="191" t="str">
        <f>IF(B29="","",VLOOKUP(B29,個人番号,名簿!$G$1,FALSE))</f>
        <v/>
      </c>
      <c r="H29" s="298"/>
      <c r="I29" s="303"/>
      <c r="J29" s="300"/>
      <c r="K29" s="211"/>
      <c r="L29" s="211"/>
      <c r="M29" s="211"/>
      <c r="N29" s="211"/>
      <c r="P29" s="233" t="s">
        <v>2297</v>
      </c>
    </row>
    <row r="30" spans="1:19" ht="27.6" customHeight="1">
      <c r="A30" s="303"/>
      <c r="B30" s="205"/>
      <c r="C30" s="191" t="str">
        <f>IF(B30="","",VLOOKUP(B30,個人番号,名簿!$D$1,FALSE))</f>
        <v/>
      </c>
      <c r="D30" s="191" t="str">
        <f>IF(B30="","",VLOOKUP(B30,個人番号,名簿!$E$1,FALSE))</f>
        <v/>
      </c>
      <c r="E30" s="187" t="str">
        <f>IF(B30="","",VLOOKUP(B30,個人番号,名簿!$H$1,FALSE))</f>
        <v/>
      </c>
      <c r="F30" s="191" t="str">
        <f>IF(B30="","",VLOOKUP(B30,個人番号,名簿!$F$1,FALSE))</f>
        <v/>
      </c>
      <c r="G30" s="191" t="str">
        <f>IF(B30="","",VLOOKUP(B30,個人番号,名簿!$G$1,FALSE))</f>
        <v/>
      </c>
      <c r="H30" s="298"/>
      <c r="I30" s="303"/>
      <c r="J30" s="300"/>
      <c r="K30" s="211"/>
      <c r="L30" s="211"/>
      <c r="M30" s="211"/>
      <c r="N30" s="211"/>
    </row>
    <row r="31" spans="1:19" ht="27.6" customHeight="1">
      <c r="A31" s="303"/>
      <c r="B31" s="205"/>
      <c r="C31" s="191" t="str">
        <f>IF(B31="","",VLOOKUP(B31,個人番号,名簿!$D$1,FALSE))</f>
        <v/>
      </c>
      <c r="D31" s="191" t="str">
        <f>IF(B31="","",VLOOKUP(B31,個人番号,名簿!$E$1,FALSE))</f>
        <v/>
      </c>
      <c r="E31" s="187" t="str">
        <f>IF(B31="","",VLOOKUP(B31,個人番号,名簿!$H$1,FALSE))</f>
        <v/>
      </c>
      <c r="F31" s="191" t="str">
        <f>IF(B31="","",VLOOKUP(B31,個人番号,名簿!$F$1,FALSE))</f>
        <v/>
      </c>
      <c r="G31" s="191" t="str">
        <f>IF(B31="","",VLOOKUP(B31,個人番号,名簿!$G$1,FALSE))</f>
        <v/>
      </c>
      <c r="H31" s="298"/>
      <c r="I31" s="303"/>
      <c r="J31" s="300"/>
      <c r="K31" s="211"/>
      <c r="L31" s="211"/>
      <c r="M31" s="211"/>
      <c r="N31" s="211"/>
    </row>
    <row r="32" spans="1:19" ht="27.6" customHeight="1">
      <c r="A32" s="303"/>
      <c r="B32" s="205"/>
      <c r="C32" s="191" t="str">
        <f>IF(B32="","",VLOOKUP(B32,個人番号,名簿!$D$1,FALSE))</f>
        <v/>
      </c>
      <c r="D32" s="191" t="str">
        <f>IF(B32="","",VLOOKUP(B32,個人番号,名簿!$E$1,FALSE))</f>
        <v/>
      </c>
      <c r="E32" s="187" t="str">
        <f>IF(B32="","",VLOOKUP(B32,個人番号,名簿!$H$1,FALSE))</f>
        <v/>
      </c>
      <c r="F32" s="191" t="str">
        <f>IF(B32="","",VLOOKUP(B32,個人番号,名簿!$F$1,FALSE))</f>
        <v/>
      </c>
      <c r="G32" s="191" t="str">
        <f>IF(B32="","",VLOOKUP(B32,個人番号,名簿!$G$1,FALSE))</f>
        <v/>
      </c>
      <c r="H32" s="298"/>
      <c r="I32" s="303"/>
      <c r="J32" s="300"/>
      <c r="K32" s="211"/>
      <c r="L32" s="211"/>
      <c r="M32" s="211"/>
      <c r="N32" s="211"/>
    </row>
    <row r="33" spans="1:14" ht="27.6" customHeight="1">
      <c r="A33" s="303"/>
      <c r="B33" s="205"/>
      <c r="C33" s="191" t="str">
        <f>IF(B33="","",VLOOKUP(B33,個人番号,名簿!$D$1,FALSE))</f>
        <v/>
      </c>
      <c r="D33" s="191" t="str">
        <f>IF(B33="","",VLOOKUP(B33,個人番号,名簿!$E$1,FALSE))</f>
        <v/>
      </c>
      <c r="E33" s="187" t="str">
        <f>IF(B33="","",VLOOKUP(B33,個人番号,名簿!$H$1,FALSE))</f>
        <v/>
      </c>
      <c r="F33" s="191" t="str">
        <f>IF(B33="","",VLOOKUP(B33,個人番号,名簿!$F$1,FALSE))</f>
        <v/>
      </c>
      <c r="G33" s="191" t="str">
        <f>IF(B33="","",VLOOKUP(B33,個人番号,名簿!$G$1,FALSE))</f>
        <v/>
      </c>
      <c r="H33" s="298"/>
      <c r="I33" s="303"/>
      <c r="J33" s="300"/>
      <c r="K33" s="211"/>
      <c r="L33" s="211"/>
      <c r="M33" s="211"/>
      <c r="N33" s="211"/>
    </row>
    <row r="34" spans="1:14" ht="27.6" customHeight="1">
      <c r="A34" s="303"/>
      <c r="B34" s="205"/>
      <c r="C34" s="191" t="str">
        <f>IF(B34="","",VLOOKUP(B34,個人番号,名簿!$D$1,FALSE))</f>
        <v/>
      </c>
      <c r="D34" s="191" t="str">
        <f>IF(B34="","",VLOOKUP(B34,個人番号,名簿!$E$1,FALSE))</f>
        <v/>
      </c>
      <c r="E34" s="187" t="str">
        <f>IF(B34="","",VLOOKUP(B34,個人番号,名簿!$H$1,FALSE))</f>
        <v/>
      </c>
      <c r="F34" s="191" t="str">
        <f>IF(B34="","",VLOOKUP(B34,個人番号,名簿!$F$1,FALSE))</f>
        <v/>
      </c>
      <c r="G34" s="191" t="str">
        <f>IF(B34="","",VLOOKUP(B34,個人番号,名簿!$G$1,FALSE))</f>
        <v/>
      </c>
      <c r="H34" s="298"/>
      <c r="I34" s="303"/>
      <c r="J34" s="300"/>
      <c r="K34" s="211"/>
      <c r="L34" s="211"/>
      <c r="M34" s="211"/>
      <c r="N34" s="211"/>
    </row>
    <row r="35" spans="1:14" ht="27.6" customHeight="1">
      <c r="A35" s="303"/>
      <c r="B35" s="205"/>
      <c r="C35" s="191" t="str">
        <f>IF(B35="","",VLOOKUP(B35,個人番号,名簿!$D$1,FALSE))</f>
        <v/>
      </c>
      <c r="D35" s="191" t="str">
        <f>IF(B35="","",VLOOKUP(B35,個人番号,名簿!$E$1,FALSE))</f>
        <v/>
      </c>
      <c r="E35" s="187" t="str">
        <f>IF(B35="","",VLOOKUP(B35,個人番号,名簿!$H$1,FALSE))</f>
        <v/>
      </c>
      <c r="F35" s="191" t="str">
        <f>IF(B35="","",VLOOKUP(B35,個人番号,名簿!$F$1,FALSE))</f>
        <v/>
      </c>
      <c r="G35" s="191" t="str">
        <f>IF(B35="","",VLOOKUP(B35,個人番号,名簿!$G$1,FALSE))</f>
        <v/>
      </c>
      <c r="H35" s="298"/>
      <c r="I35" s="303"/>
      <c r="J35" s="300"/>
      <c r="K35" s="211"/>
      <c r="L35" s="211"/>
      <c r="M35" s="211"/>
      <c r="N35" s="211"/>
    </row>
    <row r="36" spans="1:14" ht="27.6" customHeight="1">
      <c r="A36" s="303"/>
      <c r="B36" s="205"/>
      <c r="C36" s="191" t="str">
        <f>IF(B36="","",VLOOKUP(B36,個人番号,名簿!$D$1,FALSE))</f>
        <v/>
      </c>
      <c r="D36" s="191" t="str">
        <f>IF(B36="","",VLOOKUP(B36,個人番号,名簿!$E$1,FALSE))</f>
        <v/>
      </c>
      <c r="E36" s="187" t="str">
        <f>IF(B36="","",VLOOKUP(B36,個人番号,名簿!$H$1,FALSE))</f>
        <v/>
      </c>
      <c r="F36" s="191" t="str">
        <f>IF(B36="","",VLOOKUP(B36,個人番号,名簿!$F$1,FALSE))</f>
        <v/>
      </c>
      <c r="G36" s="191" t="str">
        <f>IF(B36="","",VLOOKUP(B36,個人番号,名簿!$G$1,FALSE))</f>
        <v/>
      </c>
      <c r="H36" s="298"/>
      <c r="I36" s="303"/>
      <c r="J36" s="300"/>
      <c r="K36" s="211"/>
      <c r="L36" s="211"/>
      <c r="M36" s="211"/>
      <c r="N36" s="211"/>
    </row>
    <row r="37" spans="1:14" ht="27.6" customHeight="1">
      <c r="A37" s="303"/>
      <c r="B37" s="205"/>
      <c r="C37" s="191" t="str">
        <f>IF(B37="","",VLOOKUP(B37,個人番号,名簿!$D$1,FALSE))</f>
        <v/>
      </c>
      <c r="D37" s="191" t="str">
        <f>IF(B37="","",VLOOKUP(B37,個人番号,名簿!$E$1,FALSE))</f>
        <v/>
      </c>
      <c r="E37" s="187" t="str">
        <f>IF(B37="","",VLOOKUP(B37,個人番号,名簿!$H$1,FALSE))</f>
        <v/>
      </c>
      <c r="F37" s="191" t="str">
        <f>IF(B37="","",VLOOKUP(B37,個人番号,名簿!$F$1,FALSE))</f>
        <v/>
      </c>
      <c r="G37" s="191" t="str">
        <f>IF(B37="","",VLOOKUP(B37,個人番号,名簿!$G$1,FALSE))</f>
        <v/>
      </c>
      <c r="H37" s="298"/>
      <c r="I37" s="303"/>
      <c r="J37" s="300"/>
      <c r="K37" s="211"/>
      <c r="L37" s="211"/>
      <c r="M37" s="211"/>
      <c r="N37" s="211"/>
    </row>
    <row r="38" spans="1:14" ht="27.6" customHeight="1">
      <c r="A38" s="303"/>
      <c r="B38" s="205"/>
      <c r="C38" s="191" t="str">
        <f>IF(B38="","",VLOOKUP(B38,個人番号,名簿!$D$1,FALSE))</f>
        <v/>
      </c>
      <c r="D38" s="191" t="str">
        <f>IF(B38="","",VLOOKUP(B38,個人番号,名簿!$E$1,FALSE))</f>
        <v/>
      </c>
      <c r="E38" s="187" t="str">
        <f>IF(B38="","",VLOOKUP(B38,個人番号,名簿!$H$1,FALSE))</f>
        <v/>
      </c>
      <c r="F38" s="191" t="str">
        <f>IF(B38="","",VLOOKUP(B38,個人番号,名簿!$F$1,FALSE))</f>
        <v/>
      </c>
      <c r="G38" s="191" t="str">
        <f>IF(B38="","",VLOOKUP(B38,個人番号,名簿!$G$1,FALSE))</f>
        <v/>
      </c>
      <c r="H38" s="298"/>
      <c r="I38" s="303"/>
      <c r="J38" s="300"/>
      <c r="K38" s="211"/>
      <c r="L38" s="211"/>
      <c r="M38" s="211"/>
      <c r="N38" s="211"/>
    </row>
    <row r="39" spans="1:14" ht="27.6" customHeight="1">
      <c r="A39" s="303"/>
      <c r="B39" s="205"/>
      <c r="C39" s="191" t="str">
        <f>IF(B39="","",VLOOKUP(B39,個人番号,名簿!$D$1,FALSE))</f>
        <v/>
      </c>
      <c r="D39" s="191" t="str">
        <f>IF(B39="","",VLOOKUP(B39,個人番号,名簿!$E$1,FALSE))</f>
        <v/>
      </c>
      <c r="E39" s="187" t="str">
        <f>IF(B39="","",VLOOKUP(B39,個人番号,名簿!$H$1,FALSE))</f>
        <v/>
      </c>
      <c r="F39" s="191" t="str">
        <f>IF(B39="","",VLOOKUP(B39,個人番号,名簿!$F$1,FALSE))</f>
        <v/>
      </c>
      <c r="G39" s="191" t="str">
        <f>IF(B39="","",VLOOKUP(B39,個人番号,名簿!$G$1,FALSE))</f>
        <v/>
      </c>
      <c r="H39" s="298"/>
      <c r="I39" s="303"/>
      <c r="J39" s="300"/>
      <c r="K39" s="211"/>
      <c r="L39" s="211"/>
      <c r="M39" s="211"/>
      <c r="N39" s="211"/>
    </row>
    <row r="40" spans="1:14" ht="27.6" customHeight="1">
      <c r="A40" s="303"/>
      <c r="B40" s="205"/>
      <c r="C40" s="191" t="str">
        <f>IF(B40="","",VLOOKUP(B40,個人番号,名簿!$D$1,FALSE))</f>
        <v/>
      </c>
      <c r="D40" s="191" t="str">
        <f>IF(B40="","",VLOOKUP(B40,個人番号,名簿!$E$1,FALSE))</f>
        <v/>
      </c>
      <c r="E40" s="187" t="str">
        <f>IF(B40="","",VLOOKUP(B40,個人番号,名簿!$H$1,FALSE))</f>
        <v/>
      </c>
      <c r="F40" s="191" t="str">
        <f>IF(B40="","",VLOOKUP(B40,個人番号,名簿!$F$1,FALSE))</f>
        <v/>
      </c>
      <c r="G40" s="191" t="str">
        <f>IF(B40="","",VLOOKUP(B40,個人番号,名簿!$G$1,FALSE))</f>
        <v/>
      </c>
      <c r="H40" s="298"/>
      <c r="I40" s="303"/>
      <c r="J40" s="300"/>
      <c r="K40" s="211"/>
      <c r="L40" s="211"/>
      <c r="M40" s="211"/>
      <c r="N40" s="211"/>
    </row>
    <row r="41" spans="1:14" ht="27.6" customHeight="1" thickBot="1">
      <c r="A41" s="304"/>
      <c r="B41" s="206"/>
      <c r="C41" s="192" t="str">
        <f>IF(B41="","",VLOOKUP(B41,個人番号,名簿!$D$1,FALSE))</f>
        <v/>
      </c>
      <c r="D41" s="192" t="str">
        <f>IF(B41="","",VLOOKUP(B41,個人番号,名簿!$E$1,FALSE))</f>
        <v/>
      </c>
      <c r="E41" s="188" t="str">
        <f>IF(B41="","",VLOOKUP(B41,個人番号,名簿!$H$1,FALSE))</f>
        <v/>
      </c>
      <c r="F41" s="192" t="str">
        <f>IF(B41="","",VLOOKUP(B41,個人番号,名簿!$F$1,FALSE))</f>
        <v/>
      </c>
      <c r="G41" s="192" t="str">
        <f>IF(B41="","",VLOOKUP(B41,個人番号,名簿!$G$1,FALSE))</f>
        <v/>
      </c>
      <c r="H41" s="299"/>
      <c r="I41" s="304"/>
      <c r="J41" s="300"/>
      <c r="K41" s="211"/>
      <c r="L41" s="211"/>
      <c r="M41" s="211"/>
      <c r="N41" s="211"/>
    </row>
    <row r="42" spans="1:14" ht="27.6" customHeight="1">
      <c r="A42" s="688" t="s">
        <v>2278</v>
      </c>
      <c r="B42" s="688"/>
      <c r="C42" s="688"/>
      <c r="D42" s="688"/>
      <c r="E42" s="688"/>
      <c r="F42" s="688"/>
      <c r="G42" s="688"/>
      <c r="H42" s="688"/>
      <c r="I42" s="688"/>
    </row>
    <row r="43" spans="1:14" ht="27.6" customHeight="1">
      <c r="A43" s="626"/>
      <c r="B43" s="626"/>
      <c r="C43" s="626"/>
      <c r="D43" s="626"/>
    </row>
    <row r="44" spans="1:14" ht="27.6" customHeight="1">
      <c r="A44" s="626" t="s">
        <v>2500</v>
      </c>
      <c r="B44" s="626"/>
      <c r="C44" s="626"/>
      <c r="D44" s="686"/>
      <c r="E44" s="686"/>
      <c r="F44" s="686"/>
      <c r="G44" s="686"/>
      <c r="I44" s="228" t="s">
        <v>2280</v>
      </c>
      <c r="J44" s="686"/>
      <c r="K44" s="686"/>
      <c r="L44" s="686"/>
      <c r="M44" s="686"/>
    </row>
    <row r="45" spans="1:14" ht="27.6" customHeight="1"/>
    <row r="46" spans="1:14" ht="27.6" customHeight="1">
      <c r="I46" s="228" t="s">
        <v>2079</v>
      </c>
      <c r="J46" s="686"/>
      <c r="K46" s="686"/>
      <c r="L46" s="686"/>
      <c r="M46" s="686"/>
    </row>
    <row r="47" spans="1:14" ht="27.6" customHeight="1"/>
    <row r="48" spans="1:14" ht="27.6" customHeight="1"/>
    <row r="49" ht="27.6" customHeight="1"/>
  </sheetData>
  <mergeCells count="11">
    <mergeCell ref="P8:R9"/>
    <mergeCell ref="A43:D43"/>
    <mergeCell ref="A44:C44"/>
    <mergeCell ref="D44:G44"/>
    <mergeCell ref="J44:M44"/>
    <mergeCell ref="A42:I42"/>
    <mergeCell ref="C2:L2"/>
    <mergeCell ref="M2:N2"/>
    <mergeCell ref="B4:H4"/>
    <mergeCell ref="J5:N5"/>
    <mergeCell ref="J46:M46"/>
  </mergeCells>
  <phoneticPr fontId="2"/>
  <dataValidations count="3">
    <dataValidation type="list" allowBlank="1" showInputMessage="1" showErrorMessage="1" sqref="A7:A41" xr:uid="{00000000-0002-0000-1600-000000000000}">
      <formula1>$P$16:$P$29</formula1>
    </dataValidation>
    <dataValidation type="list" allowBlank="1" showInputMessage="1" showErrorMessage="1" sqref="J7:J41" xr:uid="{00000000-0002-0000-1600-000001000000}">
      <formula1>$R$16:$R$17</formula1>
    </dataValidation>
    <dataValidation type="list" allowBlank="1" showInputMessage="1" showErrorMessage="1" sqref="I7:I41" xr:uid="{00000000-0002-0000-1600-000002000000}">
      <formula1>$Q$16:$Q$19</formula1>
    </dataValidation>
  </dataValidations>
  <printOptions horizontalCentered="1"/>
  <pageMargins left="0.39370078740157483" right="0.39370078740157483" top="0.78740157480314965" bottom="0.39370078740157483" header="0.31496062992125984" footer="0.31496062992125984"/>
  <pageSetup paperSize="9" scale="55"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600-000003000000}">
          <x14:formula1>
            <xm:f>設定!$B$15:$B$19</xm:f>
          </x14:formula1>
          <xm:sqref>C2:L2</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Y49"/>
  <sheetViews>
    <sheetView zoomScale="55" zoomScaleNormal="55" zoomScaleSheetLayoutView="55" workbookViewId="0">
      <selection activeCell="I7" sqref="I7"/>
    </sheetView>
  </sheetViews>
  <sheetFormatPr defaultColWidth="8.88671875" defaultRowHeight="13.2"/>
  <cols>
    <col min="1" max="1" width="10.88671875" style="185" customWidth="1"/>
    <col min="2" max="2" width="9.109375" style="185" customWidth="1"/>
    <col min="3" max="3" width="18.109375" style="185" customWidth="1"/>
    <col min="4" max="4" width="12.88671875" style="185" customWidth="1"/>
    <col min="5" max="5" width="10.88671875" style="185" customWidth="1"/>
    <col min="6" max="7" width="4.44140625" style="185" customWidth="1"/>
    <col min="8" max="8" width="8.88671875" style="185" customWidth="1"/>
    <col min="9" max="9" width="18.109375" style="185" customWidth="1"/>
    <col min="10" max="10" width="13.6640625" style="185" hidden="1" customWidth="1"/>
    <col min="11" max="14" width="13.6640625" style="185" customWidth="1"/>
    <col min="15" max="15" width="2.88671875" style="185" customWidth="1"/>
    <col min="16" max="16" width="16.33203125" style="185" customWidth="1"/>
    <col min="17" max="17" width="14.6640625" style="185" customWidth="1"/>
    <col min="18" max="18" width="13.88671875" style="185" customWidth="1"/>
    <col min="19" max="19" width="14.6640625" style="185" customWidth="1"/>
    <col min="20" max="20" width="13.88671875" style="185" customWidth="1"/>
    <col min="21" max="21" width="14.6640625" style="185" customWidth="1"/>
    <col min="22" max="22" width="13.88671875" style="185" customWidth="1"/>
    <col min="23" max="23" width="14.6640625" style="185" customWidth="1"/>
    <col min="24" max="24" width="13.88671875" style="185" customWidth="1"/>
    <col min="25" max="25" width="14.6640625" style="185" customWidth="1"/>
    <col min="26" max="26" width="11" style="185" customWidth="1"/>
    <col min="27" max="16384" width="8.88671875" style="185"/>
  </cols>
  <sheetData>
    <row r="1" spans="1:25" ht="30" customHeight="1" thickBot="1">
      <c r="A1" s="197" t="str">
        <f>設定!$G$2</f>
        <v>令和4年度</v>
      </c>
      <c r="M1" s="367" t="s">
        <v>483</v>
      </c>
      <c r="N1" s="249">
        <f>名簿!$M$2</f>
        <v>0</v>
      </c>
    </row>
    <row r="2" spans="1:25" ht="30" customHeight="1" thickBot="1">
      <c r="C2" s="573" t="s">
        <v>2047</v>
      </c>
      <c r="D2" s="573"/>
      <c r="E2" s="573"/>
      <c r="F2" s="573"/>
      <c r="G2" s="573"/>
      <c r="H2" s="573"/>
      <c r="I2" s="573"/>
      <c r="J2" s="573"/>
      <c r="K2" s="573"/>
      <c r="L2" s="573"/>
      <c r="M2" s="575" t="s">
        <v>2126</v>
      </c>
      <c r="N2" s="575"/>
    </row>
    <row r="3" spans="1:25" ht="14.4" customHeight="1" thickBot="1"/>
    <row r="4" spans="1:25" ht="30" customHeight="1" thickBot="1">
      <c r="A4" s="189" t="s">
        <v>369</v>
      </c>
      <c r="B4" s="576" t="str">
        <f>名簿!M5</f>
        <v/>
      </c>
      <c r="C4" s="576"/>
      <c r="D4" s="576"/>
      <c r="E4" s="576"/>
      <c r="F4" s="576"/>
      <c r="G4" s="576"/>
      <c r="H4" s="576"/>
      <c r="J4" s="334"/>
      <c r="K4" s="497"/>
    </row>
    <row r="5" spans="1:25" ht="24.9" customHeight="1" thickBot="1">
      <c r="A5" s="186"/>
      <c r="J5" s="626"/>
      <c r="K5" s="626"/>
      <c r="L5" s="626"/>
      <c r="M5" s="626"/>
      <c r="N5" s="626"/>
    </row>
    <row r="6" spans="1:25" ht="45" customHeight="1" thickBot="1">
      <c r="A6" s="198" t="s">
        <v>489</v>
      </c>
      <c r="B6" s="199" t="s">
        <v>855</v>
      </c>
      <c r="C6" s="195" t="s">
        <v>863</v>
      </c>
      <c r="D6" s="195" t="s">
        <v>862</v>
      </c>
      <c r="E6" s="195" t="s">
        <v>1079</v>
      </c>
      <c r="F6" s="195" t="s">
        <v>354</v>
      </c>
      <c r="G6" s="195" t="s">
        <v>355</v>
      </c>
      <c r="H6" s="296" t="s">
        <v>364</v>
      </c>
      <c r="I6" s="379" t="s">
        <v>2049</v>
      </c>
      <c r="J6" s="498"/>
      <c r="K6" s="499"/>
      <c r="L6" s="499"/>
      <c r="M6" s="499"/>
      <c r="N6" s="499"/>
    </row>
    <row r="7" spans="1:25" ht="27" customHeight="1">
      <c r="A7" s="302"/>
      <c r="B7" s="204"/>
      <c r="C7" s="193" t="str">
        <f>IF(B7="","",VLOOKUP(B7,個人番号,名簿!$D$1,FALSE))</f>
        <v/>
      </c>
      <c r="D7" s="193" t="str">
        <f>IF(B7="","",VLOOKUP(B7,個人番号,名簿!$E$1,FALSE))</f>
        <v/>
      </c>
      <c r="E7" s="193" t="str">
        <f>IF(B7="","",VLOOKUP(B7,個人番号,名簿!$H$1,FALSE))</f>
        <v/>
      </c>
      <c r="F7" s="193" t="str">
        <f>IF(B7="","",VLOOKUP(B7,個人番号,名簿!$F$1,FALSE))</f>
        <v/>
      </c>
      <c r="G7" s="193" t="str">
        <f>IF(B7="","",VLOOKUP(B7,個人番号,名簿!$G$1,FALSE))</f>
        <v/>
      </c>
      <c r="H7" s="297"/>
      <c r="I7" s="302"/>
      <c r="J7" s="300"/>
      <c r="K7" s="211"/>
      <c r="L7" s="211"/>
      <c r="M7" s="211"/>
      <c r="N7" s="211"/>
    </row>
    <row r="8" spans="1:25" ht="27.6" customHeight="1">
      <c r="A8" s="303"/>
      <c r="B8" s="205"/>
      <c r="C8" s="191" t="str">
        <f>IF(B8="","",VLOOKUP(B8,個人番号,名簿!$D$1,FALSE))</f>
        <v/>
      </c>
      <c r="D8" s="191" t="str">
        <f>IF(B8="","",VLOOKUP(B8,個人番号,名簿!$E$1,FALSE))</f>
        <v/>
      </c>
      <c r="E8" s="187" t="str">
        <f>IF(B8="","",VLOOKUP(B8,個人番号,名簿!$H$1,FALSE))</f>
        <v/>
      </c>
      <c r="F8" s="191" t="str">
        <f>IF(B8="","",VLOOKUP(B8,個人番号,名簿!$F$1,FALSE))</f>
        <v/>
      </c>
      <c r="G8" s="191" t="str">
        <f>IF(B8="","",VLOOKUP(B8,個人番号,名簿!$G$1,FALSE))</f>
        <v/>
      </c>
      <c r="H8" s="298"/>
      <c r="I8" s="303"/>
      <c r="J8" s="300"/>
      <c r="K8" s="211"/>
      <c r="L8" s="211"/>
      <c r="M8" s="211"/>
      <c r="N8" s="211"/>
      <c r="P8" s="557" t="s">
        <v>2505</v>
      </c>
      <c r="Q8" s="558"/>
      <c r="R8" s="559"/>
    </row>
    <row r="9" spans="1:25" ht="27.6" customHeight="1">
      <c r="A9" s="303"/>
      <c r="B9" s="205"/>
      <c r="C9" s="191" t="str">
        <f>IF(B9="","",VLOOKUP(B9,個人番号,名簿!$D$1,FALSE))</f>
        <v/>
      </c>
      <c r="D9" s="191" t="str">
        <f>IF(B9="","",VLOOKUP(B9,個人番号,名簿!$E$1,FALSE))</f>
        <v/>
      </c>
      <c r="E9" s="187" t="str">
        <f>IF(B9="","",VLOOKUP(B9,個人番号,名簿!$H$1,FALSE))</f>
        <v/>
      </c>
      <c r="F9" s="191" t="str">
        <f>IF(B9="","",VLOOKUP(B9,個人番号,名簿!$F$1,FALSE))</f>
        <v/>
      </c>
      <c r="G9" s="191" t="str">
        <f>IF(B9="","",VLOOKUP(B9,個人番号,名簿!$G$1,FALSE))</f>
        <v/>
      </c>
      <c r="H9" s="298"/>
      <c r="I9" s="303"/>
      <c r="J9" s="300"/>
      <c r="K9" s="211"/>
      <c r="L9" s="211"/>
      <c r="M9" s="211"/>
      <c r="N9" s="211"/>
      <c r="P9" s="560"/>
      <c r="Q9" s="561"/>
      <c r="R9" s="562"/>
    </row>
    <row r="10" spans="1:25" ht="27.6" customHeight="1">
      <c r="A10" s="303"/>
      <c r="B10" s="205"/>
      <c r="C10" s="191" t="str">
        <f>IF(B10="","",VLOOKUP(B10,個人番号,名簿!$D$1,FALSE))</f>
        <v/>
      </c>
      <c r="D10" s="191" t="str">
        <f>IF(B10="","",VLOOKUP(B10,個人番号,名簿!$E$1,FALSE))</f>
        <v/>
      </c>
      <c r="E10" s="187" t="str">
        <f>IF(B10="","",VLOOKUP(B10,個人番号,名簿!$H$1,FALSE))</f>
        <v/>
      </c>
      <c r="F10" s="191" t="str">
        <f>IF(B10="","",VLOOKUP(B10,個人番号,名簿!$F$1,FALSE))</f>
        <v/>
      </c>
      <c r="G10" s="191" t="str">
        <f>IF(B10="","",VLOOKUP(B10,個人番号,名簿!$G$1,FALSE))</f>
        <v/>
      </c>
      <c r="H10" s="298"/>
      <c r="I10" s="303"/>
      <c r="J10" s="300"/>
      <c r="K10" s="211"/>
      <c r="L10" s="211"/>
      <c r="M10" s="211"/>
      <c r="N10" s="211"/>
    </row>
    <row r="11" spans="1:25" ht="27.6" customHeight="1">
      <c r="A11" s="303"/>
      <c r="B11" s="205"/>
      <c r="C11" s="191" t="str">
        <f>IF(B11="","",VLOOKUP(B11,個人番号,名簿!$D$1,FALSE))</f>
        <v/>
      </c>
      <c r="D11" s="191" t="str">
        <f>IF(B11="","",VLOOKUP(B11,個人番号,名簿!$E$1,FALSE))</f>
        <v/>
      </c>
      <c r="E11" s="187" t="str">
        <f>IF(B11="","",VLOOKUP(B11,個人番号,名簿!$H$1,FALSE))</f>
        <v/>
      </c>
      <c r="F11" s="191" t="str">
        <f>IF(B11="","",VLOOKUP(B11,個人番号,名簿!$F$1,FALSE))</f>
        <v/>
      </c>
      <c r="G11" s="191" t="str">
        <f>IF(B11="","",VLOOKUP(B11,個人番号,名簿!$G$1,FALSE))</f>
        <v/>
      </c>
      <c r="H11" s="298"/>
      <c r="I11" s="303"/>
      <c r="J11" s="300"/>
      <c r="K11" s="211"/>
      <c r="L11" s="211"/>
      <c r="M11" s="211"/>
      <c r="N11" s="211"/>
      <c r="P11" s="285" t="s">
        <v>2066</v>
      </c>
    </row>
    <row r="12" spans="1:25" ht="27.6" customHeight="1" thickBot="1">
      <c r="A12" s="303"/>
      <c r="B12" s="205"/>
      <c r="C12" s="191" t="str">
        <f>IF(B12="","",VLOOKUP(B12,個人番号,名簿!$D$1,FALSE))</f>
        <v/>
      </c>
      <c r="D12" s="191" t="str">
        <f>IF(B12="","",VLOOKUP(B12,個人番号,名簿!$E$1,FALSE))</f>
        <v/>
      </c>
      <c r="E12" s="187" t="str">
        <f>IF(B12="","",VLOOKUP(B12,個人番号,名簿!$H$1,FALSE))</f>
        <v/>
      </c>
      <c r="F12" s="191" t="str">
        <f>IF(B12="","",VLOOKUP(B12,個人番号,名簿!$F$1,FALSE))</f>
        <v/>
      </c>
      <c r="G12" s="191" t="str">
        <f>IF(B12="","",VLOOKUP(B12,個人番号,名簿!$G$1,FALSE))</f>
        <v/>
      </c>
      <c r="H12" s="298"/>
      <c r="I12" s="303"/>
      <c r="J12" s="300"/>
      <c r="K12" s="211"/>
      <c r="L12" s="211"/>
      <c r="M12" s="211"/>
      <c r="N12" s="211"/>
      <c r="P12" s="210" t="s">
        <v>483</v>
      </c>
      <c r="Q12" s="210" t="s">
        <v>369</v>
      </c>
      <c r="R12" s="210" t="s">
        <v>2499</v>
      </c>
      <c r="S12" s="192" t="s">
        <v>2062</v>
      </c>
      <c r="T12" s="211"/>
      <c r="U12" s="211"/>
      <c r="V12" s="211"/>
      <c r="W12" s="211"/>
      <c r="X12" s="211"/>
      <c r="Y12" s="211"/>
    </row>
    <row r="13" spans="1:25" ht="27.6" customHeight="1" thickBot="1">
      <c r="A13" s="303"/>
      <c r="B13" s="205"/>
      <c r="C13" s="191" t="str">
        <f>IF(B13="","",VLOOKUP(B13,個人番号,名簿!$D$1,FALSE))</f>
        <v/>
      </c>
      <c r="D13" s="191" t="str">
        <f>IF(B13="","",VLOOKUP(B13,個人番号,名簿!$E$1,FALSE))</f>
        <v/>
      </c>
      <c r="E13" s="187" t="str">
        <f>IF(B13="","",VLOOKUP(B13,個人番号,名簿!$H$1,FALSE))</f>
        <v/>
      </c>
      <c r="F13" s="191" t="str">
        <f>IF(B13="","",VLOOKUP(B13,個人番号,名簿!$F$1,FALSE))</f>
        <v/>
      </c>
      <c r="G13" s="191" t="str">
        <f>IF(B13="","",VLOOKUP(B13,個人番号,名簿!$G$1,FALSE))</f>
        <v/>
      </c>
      <c r="H13" s="298"/>
      <c r="I13" s="303"/>
      <c r="J13" s="300"/>
      <c r="K13" s="211"/>
      <c r="L13" s="211"/>
      <c r="M13" s="211"/>
      <c r="N13" s="211"/>
      <c r="P13" s="225">
        <f>$N$1</f>
        <v>0</v>
      </c>
      <c r="Q13" s="226" t="str">
        <f>$E$7</f>
        <v/>
      </c>
      <c r="R13" s="226">
        <f>$D$44</f>
        <v>0</v>
      </c>
      <c r="S13" s="380">
        <f>$J$44</f>
        <v>0</v>
      </c>
      <c r="T13" s="300"/>
      <c r="U13" s="211"/>
      <c r="V13" s="211"/>
      <c r="W13" s="211"/>
      <c r="X13" s="211"/>
      <c r="Y13" s="211"/>
    </row>
    <row r="14" spans="1:25" ht="27.6" customHeight="1" thickBot="1">
      <c r="A14" s="303"/>
      <c r="B14" s="205"/>
      <c r="C14" s="191" t="str">
        <f>IF(B14="","",VLOOKUP(B14,個人番号,名簿!$D$1,FALSE))</f>
        <v/>
      </c>
      <c r="D14" s="191" t="str">
        <f>IF(B14="","",VLOOKUP(B14,個人番号,名簿!$E$1,FALSE))</f>
        <v/>
      </c>
      <c r="E14" s="187" t="str">
        <f>IF(B14="","",VLOOKUP(B14,個人番号,名簿!$H$1,FALSE))</f>
        <v/>
      </c>
      <c r="F14" s="191" t="str">
        <f>IF(B14="","",VLOOKUP(B14,個人番号,名簿!$F$1,FALSE))</f>
        <v/>
      </c>
      <c r="G14" s="191" t="str">
        <f>IF(B14="","",VLOOKUP(B14,個人番号,名簿!$G$1,FALSE))</f>
        <v/>
      </c>
      <c r="H14" s="298"/>
      <c r="I14" s="303"/>
      <c r="J14" s="300"/>
      <c r="K14" s="211"/>
      <c r="L14" s="211"/>
      <c r="M14" s="211"/>
      <c r="N14" s="211"/>
    </row>
    <row r="15" spans="1:25" ht="27.6" customHeight="1" thickBot="1">
      <c r="A15" s="303"/>
      <c r="B15" s="205"/>
      <c r="C15" s="191" t="str">
        <f>IF(B15="","",VLOOKUP(B15,個人番号,名簿!$D$1,FALSE))</f>
        <v/>
      </c>
      <c r="D15" s="191" t="str">
        <f>IF(B15="","",VLOOKUP(B15,個人番号,名簿!$E$1,FALSE))</f>
        <v/>
      </c>
      <c r="E15" s="187" t="str">
        <f>IF(B15="","",VLOOKUP(B15,個人番号,名簿!$H$1,FALSE))</f>
        <v/>
      </c>
      <c r="F15" s="191" t="str">
        <f>IF(B15="","",VLOOKUP(B15,個人番号,名簿!$F$1,FALSE))</f>
        <v/>
      </c>
      <c r="G15" s="191" t="str">
        <f>IF(B15="","",VLOOKUP(B15,個人番号,名簿!$G$1,FALSE))</f>
        <v/>
      </c>
      <c r="H15" s="298"/>
      <c r="I15" s="303"/>
      <c r="J15" s="300"/>
      <c r="K15" s="211"/>
      <c r="L15" s="211"/>
      <c r="M15" s="211"/>
      <c r="N15" s="211"/>
      <c r="P15" s="268" t="s">
        <v>489</v>
      </c>
      <c r="Q15" s="268" t="s">
        <v>2049</v>
      </c>
      <c r="R15" s="268" t="s">
        <v>2285</v>
      </c>
      <c r="S15" s="300"/>
    </row>
    <row r="16" spans="1:25" ht="27.6" customHeight="1">
      <c r="A16" s="303"/>
      <c r="B16" s="205"/>
      <c r="C16" s="191" t="str">
        <f>IF(B16="","",VLOOKUP(B16,個人番号,名簿!$D$1,FALSE))</f>
        <v/>
      </c>
      <c r="D16" s="191" t="str">
        <f>IF(B16="","",VLOOKUP(B16,個人番号,名簿!$E$1,FALSE))</f>
        <v/>
      </c>
      <c r="E16" s="187" t="str">
        <f>IF(B16="","",VLOOKUP(B16,個人番号,名簿!$H$1,FALSE))</f>
        <v/>
      </c>
      <c r="F16" s="191" t="str">
        <f>IF(B16="","",VLOOKUP(B16,個人番号,名簿!$F$1,FALSE))</f>
        <v/>
      </c>
      <c r="G16" s="191" t="str">
        <f>IF(B16="","",VLOOKUP(B16,個人番号,名簿!$G$1,FALSE))</f>
        <v/>
      </c>
      <c r="H16" s="298"/>
      <c r="I16" s="303"/>
      <c r="J16" s="300"/>
      <c r="K16" s="211"/>
      <c r="L16" s="211"/>
      <c r="M16" s="211"/>
      <c r="N16" s="211"/>
      <c r="P16" s="231" t="s">
        <v>2154</v>
      </c>
      <c r="Q16" s="231" t="s">
        <v>2050</v>
      </c>
      <c r="R16" s="274" t="s">
        <v>2243</v>
      </c>
      <c r="S16" s="300"/>
    </row>
    <row r="17" spans="1:19" ht="27.6" customHeight="1" thickBot="1">
      <c r="A17" s="303"/>
      <c r="B17" s="205"/>
      <c r="C17" s="191" t="str">
        <f>IF(B17="","",VLOOKUP(B17,個人番号,名簿!$D$1,FALSE))</f>
        <v/>
      </c>
      <c r="D17" s="191" t="str">
        <f>IF(B17="","",VLOOKUP(B17,個人番号,名簿!$E$1,FALSE))</f>
        <v/>
      </c>
      <c r="E17" s="187" t="str">
        <f>IF(B17="","",VLOOKUP(B17,個人番号,名簿!$H$1,FALSE))</f>
        <v/>
      </c>
      <c r="F17" s="191" t="str">
        <f>IF(B17="","",VLOOKUP(B17,個人番号,名簿!$F$1,FALSE))</f>
        <v/>
      </c>
      <c r="G17" s="191" t="str">
        <f>IF(B17="","",VLOOKUP(B17,個人番号,名簿!$G$1,FALSE))</f>
        <v/>
      </c>
      <c r="H17" s="298"/>
      <c r="I17" s="303"/>
      <c r="J17" s="300"/>
      <c r="K17" s="211"/>
      <c r="L17" s="211"/>
      <c r="M17" s="211"/>
      <c r="N17" s="211"/>
      <c r="P17" s="232" t="s">
        <v>2170</v>
      </c>
      <c r="Q17" s="232" t="s">
        <v>2051</v>
      </c>
      <c r="R17" s="496" t="s">
        <v>2287</v>
      </c>
      <c r="S17" s="300"/>
    </row>
    <row r="18" spans="1:19" ht="27.6" customHeight="1">
      <c r="A18" s="303"/>
      <c r="B18" s="205"/>
      <c r="C18" s="191" t="str">
        <f>IF(B18="","",VLOOKUP(B18,個人番号,名簿!$D$1,FALSE))</f>
        <v/>
      </c>
      <c r="D18" s="191" t="str">
        <f>IF(B18="","",VLOOKUP(B18,個人番号,名簿!$E$1,FALSE))</f>
        <v/>
      </c>
      <c r="E18" s="187" t="str">
        <f>IF(B18="","",VLOOKUP(B18,個人番号,名簿!$H$1,FALSE))</f>
        <v/>
      </c>
      <c r="F18" s="191" t="str">
        <f>IF(B18="","",VLOOKUP(B18,個人番号,名簿!$F$1,FALSE))</f>
        <v/>
      </c>
      <c r="G18" s="191" t="str">
        <f>IF(B18="","",VLOOKUP(B18,個人番号,名簿!$G$1,FALSE))</f>
        <v/>
      </c>
      <c r="H18" s="298"/>
      <c r="I18" s="303"/>
      <c r="J18" s="300"/>
      <c r="K18" s="211"/>
      <c r="L18" s="211"/>
      <c r="M18" s="211"/>
      <c r="N18" s="211"/>
      <c r="P18" s="232" t="s">
        <v>2172</v>
      </c>
      <c r="Q18" s="232" t="s">
        <v>2052</v>
      </c>
      <c r="R18" s="289"/>
      <c r="S18" s="211"/>
    </row>
    <row r="19" spans="1:19" ht="27.6" customHeight="1" thickBot="1">
      <c r="A19" s="303"/>
      <c r="B19" s="205"/>
      <c r="C19" s="191" t="str">
        <f>IF(B19="","",VLOOKUP(B19,個人番号,名簿!$D$1,FALSE))</f>
        <v/>
      </c>
      <c r="D19" s="191" t="str">
        <f>IF(B19="","",VLOOKUP(B19,個人番号,名簿!$E$1,FALSE))</f>
        <v/>
      </c>
      <c r="E19" s="187" t="str">
        <f>IF(B19="","",VLOOKUP(B19,個人番号,名簿!$H$1,FALSE))</f>
        <v/>
      </c>
      <c r="F19" s="191" t="str">
        <f>IF(B19="","",VLOOKUP(B19,個人番号,名簿!$F$1,FALSE))</f>
        <v/>
      </c>
      <c r="G19" s="191" t="str">
        <f>IF(B19="","",VLOOKUP(B19,個人番号,名簿!$G$1,FALSE))</f>
        <v/>
      </c>
      <c r="H19" s="298"/>
      <c r="I19" s="303"/>
      <c r="J19" s="300"/>
      <c r="K19" s="211"/>
      <c r="L19" s="211"/>
      <c r="M19" s="211"/>
      <c r="N19" s="211"/>
      <c r="P19" s="232" t="s">
        <v>2174</v>
      </c>
      <c r="Q19" s="233" t="s">
        <v>2053</v>
      </c>
      <c r="R19" s="289"/>
      <c r="S19" s="211"/>
    </row>
    <row r="20" spans="1:19" ht="27.6" customHeight="1">
      <c r="A20" s="303"/>
      <c r="B20" s="205"/>
      <c r="C20" s="191" t="str">
        <f>IF(B20="","",VLOOKUP(B20,個人番号,名簿!$D$1,FALSE))</f>
        <v/>
      </c>
      <c r="D20" s="191" t="str">
        <f>IF(B20="","",VLOOKUP(B20,個人番号,名簿!$E$1,FALSE))</f>
        <v/>
      </c>
      <c r="E20" s="187" t="str">
        <f>IF(B20="","",VLOOKUP(B20,個人番号,名簿!$H$1,FALSE))</f>
        <v/>
      </c>
      <c r="F20" s="191" t="str">
        <f>IF(B20="","",VLOOKUP(B20,個人番号,名簿!$F$1,FALSE))</f>
        <v/>
      </c>
      <c r="G20" s="191" t="str">
        <f>IF(B20="","",VLOOKUP(B20,個人番号,名簿!$G$1,FALSE))</f>
        <v/>
      </c>
      <c r="H20" s="298"/>
      <c r="I20" s="303"/>
      <c r="J20" s="300"/>
      <c r="K20" s="211"/>
      <c r="L20" s="211"/>
      <c r="M20" s="211"/>
      <c r="N20" s="211"/>
      <c r="P20" s="232" t="s">
        <v>2176</v>
      </c>
    </row>
    <row r="21" spans="1:19" ht="27.6" customHeight="1">
      <c r="A21" s="303"/>
      <c r="B21" s="205"/>
      <c r="C21" s="191" t="str">
        <f>IF(B21="","",VLOOKUP(B21,個人番号,名簿!$D$1,FALSE))</f>
        <v/>
      </c>
      <c r="D21" s="191" t="str">
        <f>IF(B21="","",VLOOKUP(B21,個人番号,名簿!$E$1,FALSE))</f>
        <v/>
      </c>
      <c r="E21" s="187" t="str">
        <f>IF(B21="","",VLOOKUP(B21,個人番号,名簿!$H$1,FALSE))</f>
        <v/>
      </c>
      <c r="F21" s="191" t="str">
        <f>IF(B21="","",VLOOKUP(B21,個人番号,名簿!$F$1,FALSE))</f>
        <v/>
      </c>
      <c r="G21" s="191" t="str">
        <f>IF(B21="","",VLOOKUP(B21,個人番号,名簿!$G$1,FALSE))</f>
        <v/>
      </c>
      <c r="H21" s="298"/>
      <c r="I21" s="303"/>
      <c r="J21" s="300"/>
      <c r="K21" s="211"/>
      <c r="L21" s="211"/>
      <c r="M21" s="211"/>
      <c r="N21" s="211"/>
      <c r="P21" s="232" t="s">
        <v>2178</v>
      </c>
    </row>
    <row r="22" spans="1:19" ht="27.6" customHeight="1">
      <c r="A22" s="303"/>
      <c r="B22" s="205"/>
      <c r="C22" s="191" t="str">
        <f>IF(B22="","",VLOOKUP(B22,個人番号,名簿!$D$1,FALSE))</f>
        <v/>
      </c>
      <c r="D22" s="191" t="str">
        <f>IF(B22="","",VLOOKUP(B22,個人番号,名簿!$E$1,FALSE))</f>
        <v/>
      </c>
      <c r="E22" s="187" t="str">
        <f>IF(B22="","",VLOOKUP(B22,個人番号,名簿!$H$1,FALSE))</f>
        <v/>
      </c>
      <c r="F22" s="191" t="str">
        <f>IF(B22="","",VLOOKUP(B22,個人番号,名簿!$F$1,FALSE))</f>
        <v/>
      </c>
      <c r="G22" s="191" t="str">
        <f>IF(B22="","",VLOOKUP(B22,個人番号,名簿!$G$1,FALSE))</f>
        <v/>
      </c>
      <c r="H22" s="298"/>
      <c r="I22" s="303"/>
      <c r="J22" s="300"/>
      <c r="K22" s="211"/>
      <c r="L22" s="211"/>
      <c r="M22" s="211"/>
      <c r="N22" s="211"/>
      <c r="P22" s="232" t="s">
        <v>2168</v>
      </c>
    </row>
    <row r="23" spans="1:19" ht="27.6" customHeight="1">
      <c r="A23" s="303"/>
      <c r="B23" s="205"/>
      <c r="C23" s="191" t="str">
        <f>IF(B23="","",VLOOKUP(B23,個人番号,名簿!$D$1,FALSE))</f>
        <v/>
      </c>
      <c r="D23" s="191" t="str">
        <f>IF(B23="","",VLOOKUP(B23,個人番号,名簿!$E$1,FALSE))</f>
        <v/>
      </c>
      <c r="E23" s="187" t="str">
        <f>IF(B23="","",VLOOKUP(B23,個人番号,名簿!$H$1,FALSE))</f>
        <v/>
      </c>
      <c r="F23" s="191" t="str">
        <f>IF(B23="","",VLOOKUP(B23,個人番号,名簿!$F$1,FALSE))</f>
        <v/>
      </c>
      <c r="G23" s="191" t="str">
        <f>IF(B23="","",VLOOKUP(B23,個人番号,名簿!$G$1,FALSE))</f>
        <v/>
      </c>
      <c r="H23" s="298"/>
      <c r="I23" s="303"/>
      <c r="J23" s="300"/>
      <c r="K23" s="211"/>
      <c r="L23" s="211"/>
      <c r="M23" s="211"/>
      <c r="N23" s="211"/>
      <c r="P23" s="232" t="s">
        <v>2166</v>
      </c>
    </row>
    <row r="24" spans="1:19" ht="27.6" customHeight="1">
      <c r="A24" s="303"/>
      <c r="B24" s="205"/>
      <c r="C24" s="191" t="str">
        <f>IF(B24="","",VLOOKUP(B24,個人番号,名簿!$D$1,FALSE))</f>
        <v/>
      </c>
      <c r="D24" s="191" t="str">
        <f>IF(B24="","",VLOOKUP(B24,個人番号,名簿!$E$1,FALSE))</f>
        <v/>
      </c>
      <c r="E24" s="187" t="str">
        <f>IF(B24="","",VLOOKUP(B24,個人番号,名簿!$H$1,FALSE))</f>
        <v/>
      </c>
      <c r="F24" s="191" t="str">
        <f>IF(B24="","",VLOOKUP(B24,個人番号,名簿!$F$1,FALSE))</f>
        <v/>
      </c>
      <c r="G24" s="191" t="str">
        <f>IF(B24="","",VLOOKUP(B24,個人番号,名簿!$G$1,FALSE))</f>
        <v/>
      </c>
      <c r="H24" s="298"/>
      <c r="I24" s="303"/>
      <c r="J24" s="300"/>
      <c r="K24" s="211"/>
      <c r="L24" s="211"/>
      <c r="M24" s="211"/>
      <c r="N24" s="211"/>
      <c r="P24" s="232" t="s">
        <v>490</v>
      </c>
    </row>
    <row r="25" spans="1:19" ht="27.6" customHeight="1">
      <c r="A25" s="303"/>
      <c r="B25" s="205"/>
      <c r="C25" s="191" t="str">
        <f>IF(B25="","",VLOOKUP(B25,個人番号,名簿!$D$1,FALSE))</f>
        <v/>
      </c>
      <c r="D25" s="191" t="str">
        <f>IF(B25="","",VLOOKUP(B25,個人番号,名簿!$E$1,FALSE))</f>
        <v/>
      </c>
      <c r="E25" s="187" t="str">
        <f>IF(B25="","",VLOOKUP(B25,個人番号,名簿!$H$1,FALSE))</f>
        <v/>
      </c>
      <c r="F25" s="191" t="str">
        <f>IF(B25="","",VLOOKUP(B25,個人番号,名簿!$F$1,FALSE))</f>
        <v/>
      </c>
      <c r="G25" s="191" t="str">
        <f>IF(B25="","",VLOOKUP(B25,個人番号,名簿!$G$1,FALSE))</f>
        <v/>
      </c>
      <c r="H25" s="298"/>
      <c r="I25" s="303"/>
      <c r="J25" s="300"/>
      <c r="K25" s="211"/>
      <c r="L25" s="211"/>
      <c r="M25" s="211"/>
      <c r="N25" s="211"/>
      <c r="P25" s="232" t="s">
        <v>2056</v>
      </c>
    </row>
    <row r="26" spans="1:19" ht="27.6" customHeight="1">
      <c r="A26" s="303"/>
      <c r="B26" s="205"/>
      <c r="C26" s="191" t="str">
        <f>IF(B26="","",VLOOKUP(B26,個人番号,名簿!$D$1,FALSE))</f>
        <v/>
      </c>
      <c r="D26" s="191" t="str">
        <f>IF(B26="","",VLOOKUP(B26,個人番号,名簿!$E$1,FALSE))</f>
        <v/>
      </c>
      <c r="E26" s="187" t="str">
        <f>IF(B26="","",VLOOKUP(B26,個人番号,名簿!$H$1,FALSE))</f>
        <v/>
      </c>
      <c r="F26" s="191" t="str">
        <f>IF(B26="","",VLOOKUP(B26,個人番号,名簿!$F$1,FALSE))</f>
        <v/>
      </c>
      <c r="G26" s="191" t="str">
        <f>IF(B26="","",VLOOKUP(B26,個人番号,名簿!$G$1,FALSE))</f>
        <v/>
      </c>
      <c r="H26" s="298"/>
      <c r="I26" s="303"/>
      <c r="J26" s="300"/>
      <c r="K26" s="211"/>
      <c r="L26" s="211"/>
      <c r="M26" s="211"/>
      <c r="N26" s="211"/>
      <c r="P26" s="232" t="s">
        <v>491</v>
      </c>
    </row>
    <row r="27" spans="1:19" ht="27.6" customHeight="1">
      <c r="A27" s="303"/>
      <c r="B27" s="205"/>
      <c r="C27" s="191" t="str">
        <f>IF(B27="","",VLOOKUP(B27,個人番号,名簿!$D$1,FALSE))</f>
        <v/>
      </c>
      <c r="D27" s="191" t="str">
        <f>IF(B27="","",VLOOKUP(B27,個人番号,名簿!$E$1,FALSE))</f>
        <v/>
      </c>
      <c r="E27" s="187" t="str">
        <f>IF(B27="","",VLOOKUP(B27,個人番号,名簿!$H$1,FALSE))</f>
        <v/>
      </c>
      <c r="F27" s="191" t="str">
        <f>IF(B27="","",VLOOKUP(B27,個人番号,名簿!$F$1,FALSE))</f>
        <v/>
      </c>
      <c r="G27" s="191" t="str">
        <f>IF(B27="","",VLOOKUP(B27,個人番号,名簿!$G$1,FALSE))</f>
        <v/>
      </c>
      <c r="H27" s="298"/>
      <c r="I27" s="303"/>
      <c r="J27" s="300"/>
      <c r="K27" s="211"/>
      <c r="L27" s="211"/>
      <c r="M27" s="211"/>
      <c r="N27" s="211"/>
      <c r="P27" s="232" t="s">
        <v>2057</v>
      </c>
    </row>
    <row r="28" spans="1:19" ht="27.6" customHeight="1">
      <c r="A28" s="303"/>
      <c r="B28" s="205"/>
      <c r="C28" s="191" t="str">
        <f>IF(B28="","",VLOOKUP(B28,個人番号,名簿!$D$1,FALSE))</f>
        <v/>
      </c>
      <c r="D28" s="191" t="str">
        <f>IF(B28="","",VLOOKUP(B28,個人番号,名簿!$E$1,FALSE))</f>
        <v/>
      </c>
      <c r="E28" s="187" t="str">
        <f>IF(B28="","",VLOOKUP(B28,個人番号,名簿!$H$1,FALSE))</f>
        <v/>
      </c>
      <c r="F28" s="191" t="str">
        <f>IF(B28="","",VLOOKUP(B28,個人番号,名簿!$F$1,FALSE))</f>
        <v/>
      </c>
      <c r="G28" s="191" t="str">
        <f>IF(B28="","",VLOOKUP(B28,個人番号,名簿!$G$1,FALSE))</f>
        <v/>
      </c>
      <c r="H28" s="298"/>
      <c r="I28" s="303"/>
      <c r="J28" s="300"/>
      <c r="K28" s="211"/>
      <c r="L28" s="211"/>
      <c r="M28" s="211"/>
      <c r="N28" s="211"/>
      <c r="P28" s="232" t="s">
        <v>2296</v>
      </c>
    </row>
    <row r="29" spans="1:19" ht="27.6" customHeight="1" thickBot="1">
      <c r="A29" s="303"/>
      <c r="B29" s="205"/>
      <c r="C29" s="191" t="str">
        <f>IF(B29="","",VLOOKUP(B29,個人番号,名簿!$D$1,FALSE))</f>
        <v/>
      </c>
      <c r="D29" s="191" t="str">
        <f>IF(B29="","",VLOOKUP(B29,個人番号,名簿!$E$1,FALSE))</f>
        <v/>
      </c>
      <c r="E29" s="187" t="str">
        <f>IF(B29="","",VLOOKUP(B29,個人番号,名簿!$H$1,FALSE))</f>
        <v/>
      </c>
      <c r="F29" s="191" t="str">
        <f>IF(B29="","",VLOOKUP(B29,個人番号,名簿!$F$1,FALSE))</f>
        <v/>
      </c>
      <c r="G29" s="191" t="str">
        <f>IF(B29="","",VLOOKUP(B29,個人番号,名簿!$G$1,FALSE))</f>
        <v/>
      </c>
      <c r="H29" s="298"/>
      <c r="I29" s="303"/>
      <c r="J29" s="300"/>
      <c r="K29" s="211"/>
      <c r="L29" s="211"/>
      <c r="M29" s="211"/>
      <c r="N29" s="211"/>
      <c r="P29" s="233" t="s">
        <v>2297</v>
      </c>
    </row>
    <row r="30" spans="1:19" ht="27.6" customHeight="1">
      <c r="A30" s="303"/>
      <c r="B30" s="205"/>
      <c r="C30" s="191" t="str">
        <f>IF(B30="","",VLOOKUP(B30,個人番号,名簿!$D$1,FALSE))</f>
        <v/>
      </c>
      <c r="D30" s="191" t="str">
        <f>IF(B30="","",VLOOKUP(B30,個人番号,名簿!$E$1,FALSE))</f>
        <v/>
      </c>
      <c r="E30" s="187" t="str">
        <f>IF(B30="","",VLOOKUP(B30,個人番号,名簿!$H$1,FALSE))</f>
        <v/>
      </c>
      <c r="F30" s="191" t="str">
        <f>IF(B30="","",VLOOKUP(B30,個人番号,名簿!$F$1,FALSE))</f>
        <v/>
      </c>
      <c r="G30" s="191" t="str">
        <f>IF(B30="","",VLOOKUP(B30,個人番号,名簿!$G$1,FALSE))</f>
        <v/>
      </c>
      <c r="H30" s="298"/>
      <c r="I30" s="303"/>
      <c r="J30" s="300"/>
      <c r="K30" s="211"/>
      <c r="L30" s="211"/>
      <c r="M30" s="211"/>
      <c r="N30" s="211"/>
    </row>
    <row r="31" spans="1:19" ht="27.6" customHeight="1">
      <c r="A31" s="303"/>
      <c r="B31" s="205"/>
      <c r="C31" s="191" t="str">
        <f>IF(B31="","",VLOOKUP(B31,個人番号,名簿!$D$1,FALSE))</f>
        <v/>
      </c>
      <c r="D31" s="191" t="str">
        <f>IF(B31="","",VLOOKUP(B31,個人番号,名簿!$E$1,FALSE))</f>
        <v/>
      </c>
      <c r="E31" s="187" t="str">
        <f>IF(B31="","",VLOOKUP(B31,個人番号,名簿!$H$1,FALSE))</f>
        <v/>
      </c>
      <c r="F31" s="191" t="str">
        <f>IF(B31="","",VLOOKUP(B31,個人番号,名簿!$F$1,FALSE))</f>
        <v/>
      </c>
      <c r="G31" s="191" t="str">
        <f>IF(B31="","",VLOOKUP(B31,個人番号,名簿!$G$1,FALSE))</f>
        <v/>
      </c>
      <c r="H31" s="298"/>
      <c r="I31" s="303"/>
      <c r="J31" s="300"/>
      <c r="K31" s="211"/>
      <c r="L31" s="211"/>
      <c r="M31" s="211"/>
      <c r="N31" s="211"/>
    </row>
    <row r="32" spans="1:19" ht="27.6" customHeight="1">
      <c r="A32" s="303"/>
      <c r="B32" s="205"/>
      <c r="C32" s="191" t="str">
        <f>IF(B32="","",VLOOKUP(B32,個人番号,名簿!$D$1,FALSE))</f>
        <v/>
      </c>
      <c r="D32" s="191" t="str">
        <f>IF(B32="","",VLOOKUP(B32,個人番号,名簿!$E$1,FALSE))</f>
        <v/>
      </c>
      <c r="E32" s="187" t="str">
        <f>IF(B32="","",VLOOKUP(B32,個人番号,名簿!$H$1,FALSE))</f>
        <v/>
      </c>
      <c r="F32" s="191" t="str">
        <f>IF(B32="","",VLOOKUP(B32,個人番号,名簿!$F$1,FALSE))</f>
        <v/>
      </c>
      <c r="G32" s="191" t="str">
        <f>IF(B32="","",VLOOKUP(B32,個人番号,名簿!$G$1,FALSE))</f>
        <v/>
      </c>
      <c r="H32" s="298"/>
      <c r="I32" s="303"/>
      <c r="J32" s="300"/>
      <c r="K32" s="211"/>
      <c r="L32" s="211"/>
      <c r="M32" s="211"/>
      <c r="N32" s="211"/>
    </row>
    <row r="33" spans="1:14" ht="27.6" customHeight="1">
      <c r="A33" s="303"/>
      <c r="B33" s="205"/>
      <c r="C33" s="191" t="str">
        <f>IF(B33="","",VLOOKUP(B33,個人番号,名簿!$D$1,FALSE))</f>
        <v/>
      </c>
      <c r="D33" s="191" t="str">
        <f>IF(B33="","",VLOOKUP(B33,個人番号,名簿!$E$1,FALSE))</f>
        <v/>
      </c>
      <c r="E33" s="187" t="str">
        <f>IF(B33="","",VLOOKUP(B33,個人番号,名簿!$H$1,FALSE))</f>
        <v/>
      </c>
      <c r="F33" s="191" t="str">
        <f>IF(B33="","",VLOOKUP(B33,個人番号,名簿!$F$1,FALSE))</f>
        <v/>
      </c>
      <c r="G33" s="191" t="str">
        <f>IF(B33="","",VLOOKUP(B33,個人番号,名簿!$G$1,FALSE))</f>
        <v/>
      </c>
      <c r="H33" s="298"/>
      <c r="I33" s="303"/>
      <c r="J33" s="300"/>
      <c r="K33" s="211"/>
      <c r="L33" s="211"/>
      <c r="M33" s="211"/>
      <c r="N33" s="211"/>
    </row>
    <row r="34" spans="1:14" ht="27.6" customHeight="1">
      <c r="A34" s="303"/>
      <c r="B34" s="205"/>
      <c r="C34" s="191" t="str">
        <f>IF(B34="","",VLOOKUP(B34,個人番号,名簿!$D$1,FALSE))</f>
        <v/>
      </c>
      <c r="D34" s="191" t="str">
        <f>IF(B34="","",VLOOKUP(B34,個人番号,名簿!$E$1,FALSE))</f>
        <v/>
      </c>
      <c r="E34" s="187" t="str">
        <f>IF(B34="","",VLOOKUP(B34,個人番号,名簿!$H$1,FALSE))</f>
        <v/>
      </c>
      <c r="F34" s="191" t="str">
        <f>IF(B34="","",VLOOKUP(B34,個人番号,名簿!$F$1,FALSE))</f>
        <v/>
      </c>
      <c r="G34" s="191" t="str">
        <f>IF(B34="","",VLOOKUP(B34,個人番号,名簿!$G$1,FALSE))</f>
        <v/>
      </c>
      <c r="H34" s="298"/>
      <c r="I34" s="303"/>
      <c r="J34" s="300"/>
      <c r="K34" s="211"/>
      <c r="L34" s="211"/>
      <c r="M34" s="211"/>
      <c r="N34" s="211"/>
    </row>
    <row r="35" spans="1:14" ht="27.6" customHeight="1">
      <c r="A35" s="303"/>
      <c r="B35" s="205"/>
      <c r="C35" s="191" t="str">
        <f>IF(B35="","",VLOOKUP(B35,個人番号,名簿!$D$1,FALSE))</f>
        <v/>
      </c>
      <c r="D35" s="191" t="str">
        <f>IF(B35="","",VLOOKUP(B35,個人番号,名簿!$E$1,FALSE))</f>
        <v/>
      </c>
      <c r="E35" s="187" t="str">
        <f>IF(B35="","",VLOOKUP(B35,個人番号,名簿!$H$1,FALSE))</f>
        <v/>
      </c>
      <c r="F35" s="191" t="str">
        <f>IF(B35="","",VLOOKUP(B35,個人番号,名簿!$F$1,FALSE))</f>
        <v/>
      </c>
      <c r="G35" s="191" t="str">
        <f>IF(B35="","",VLOOKUP(B35,個人番号,名簿!$G$1,FALSE))</f>
        <v/>
      </c>
      <c r="H35" s="298"/>
      <c r="I35" s="303"/>
      <c r="J35" s="300"/>
      <c r="K35" s="211"/>
      <c r="L35" s="211"/>
      <c r="M35" s="211"/>
      <c r="N35" s="211"/>
    </row>
    <row r="36" spans="1:14" ht="27.6" customHeight="1">
      <c r="A36" s="303"/>
      <c r="B36" s="205"/>
      <c r="C36" s="191" t="str">
        <f>IF(B36="","",VLOOKUP(B36,個人番号,名簿!$D$1,FALSE))</f>
        <v/>
      </c>
      <c r="D36" s="191" t="str">
        <f>IF(B36="","",VLOOKUP(B36,個人番号,名簿!$E$1,FALSE))</f>
        <v/>
      </c>
      <c r="E36" s="187" t="str">
        <f>IF(B36="","",VLOOKUP(B36,個人番号,名簿!$H$1,FALSE))</f>
        <v/>
      </c>
      <c r="F36" s="191" t="str">
        <f>IF(B36="","",VLOOKUP(B36,個人番号,名簿!$F$1,FALSE))</f>
        <v/>
      </c>
      <c r="G36" s="191" t="str">
        <f>IF(B36="","",VLOOKUP(B36,個人番号,名簿!$G$1,FALSE))</f>
        <v/>
      </c>
      <c r="H36" s="298"/>
      <c r="I36" s="303"/>
      <c r="J36" s="300"/>
      <c r="K36" s="211"/>
      <c r="L36" s="211"/>
      <c r="M36" s="211"/>
      <c r="N36" s="211"/>
    </row>
    <row r="37" spans="1:14" ht="27.6" customHeight="1">
      <c r="A37" s="303"/>
      <c r="B37" s="205"/>
      <c r="C37" s="191" t="str">
        <f>IF(B37="","",VLOOKUP(B37,個人番号,名簿!$D$1,FALSE))</f>
        <v/>
      </c>
      <c r="D37" s="191" t="str">
        <f>IF(B37="","",VLOOKUP(B37,個人番号,名簿!$E$1,FALSE))</f>
        <v/>
      </c>
      <c r="E37" s="187" t="str">
        <f>IF(B37="","",VLOOKUP(B37,個人番号,名簿!$H$1,FALSE))</f>
        <v/>
      </c>
      <c r="F37" s="191" t="str">
        <f>IF(B37="","",VLOOKUP(B37,個人番号,名簿!$F$1,FALSE))</f>
        <v/>
      </c>
      <c r="G37" s="191" t="str">
        <f>IF(B37="","",VLOOKUP(B37,個人番号,名簿!$G$1,FALSE))</f>
        <v/>
      </c>
      <c r="H37" s="298"/>
      <c r="I37" s="303"/>
      <c r="J37" s="300"/>
      <c r="K37" s="211"/>
      <c r="L37" s="211"/>
      <c r="M37" s="211"/>
      <c r="N37" s="211"/>
    </row>
    <row r="38" spans="1:14" ht="27.6" customHeight="1">
      <c r="A38" s="303"/>
      <c r="B38" s="205"/>
      <c r="C38" s="191" t="str">
        <f>IF(B38="","",VLOOKUP(B38,個人番号,名簿!$D$1,FALSE))</f>
        <v/>
      </c>
      <c r="D38" s="191" t="str">
        <f>IF(B38="","",VLOOKUP(B38,個人番号,名簿!$E$1,FALSE))</f>
        <v/>
      </c>
      <c r="E38" s="187" t="str">
        <f>IF(B38="","",VLOOKUP(B38,個人番号,名簿!$H$1,FALSE))</f>
        <v/>
      </c>
      <c r="F38" s="191" t="str">
        <f>IF(B38="","",VLOOKUP(B38,個人番号,名簿!$F$1,FALSE))</f>
        <v/>
      </c>
      <c r="G38" s="191" t="str">
        <f>IF(B38="","",VLOOKUP(B38,個人番号,名簿!$G$1,FALSE))</f>
        <v/>
      </c>
      <c r="H38" s="298"/>
      <c r="I38" s="303"/>
      <c r="J38" s="300"/>
      <c r="K38" s="211"/>
      <c r="L38" s="211"/>
      <c r="M38" s="211"/>
      <c r="N38" s="211"/>
    </row>
    <row r="39" spans="1:14" ht="27.6" customHeight="1">
      <c r="A39" s="303"/>
      <c r="B39" s="205"/>
      <c r="C39" s="191" t="str">
        <f>IF(B39="","",VLOOKUP(B39,個人番号,名簿!$D$1,FALSE))</f>
        <v/>
      </c>
      <c r="D39" s="191" t="str">
        <f>IF(B39="","",VLOOKUP(B39,個人番号,名簿!$E$1,FALSE))</f>
        <v/>
      </c>
      <c r="E39" s="187" t="str">
        <f>IF(B39="","",VLOOKUP(B39,個人番号,名簿!$H$1,FALSE))</f>
        <v/>
      </c>
      <c r="F39" s="191" t="str">
        <f>IF(B39="","",VLOOKUP(B39,個人番号,名簿!$F$1,FALSE))</f>
        <v/>
      </c>
      <c r="G39" s="191" t="str">
        <f>IF(B39="","",VLOOKUP(B39,個人番号,名簿!$G$1,FALSE))</f>
        <v/>
      </c>
      <c r="H39" s="298"/>
      <c r="I39" s="303"/>
      <c r="J39" s="300"/>
      <c r="K39" s="211"/>
      <c r="L39" s="211"/>
      <c r="M39" s="211"/>
      <c r="N39" s="211"/>
    </row>
    <row r="40" spans="1:14" ht="27.6" customHeight="1">
      <c r="A40" s="303"/>
      <c r="B40" s="205"/>
      <c r="C40" s="191" t="str">
        <f>IF(B40="","",VLOOKUP(B40,個人番号,名簿!$D$1,FALSE))</f>
        <v/>
      </c>
      <c r="D40" s="191" t="str">
        <f>IF(B40="","",VLOOKUP(B40,個人番号,名簿!$E$1,FALSE))</f>
        <v/>
      </c>
      <c r="E40" s="187" t="str">
        <f>IF(B40="","",VLOOKUP(B40,個人番号,名簿!$H$1,FALSE))</f>
        <v/>
      </c>
      <c r="F40" s="191" t="str">
        <f>IF(B40="","",VLOOKUP(B40,個人番号,名簿!$F$1,FALSE))</f>
        <v/>
      </c>
      <c r="G40" s="191" t="str">
        <f>IF(B40="","",VLOOKUP(B40,個人番号,名簿!$G$1,FALSE))</f>
        <v/>
      </c>
      <c r="H40" s="298"/>
      <c r="I40" s="303"/>
      <c r="J40" s="300"/>
      <c r="K40" s="211"/>
      <c r="L40" s="211"/>
      <c r="M40" s="211"/>
      <c r="N40" s="211"/>
    </row>
    <row r="41" spans="1:14" ht="27.6" customHeight="1" thickBot="1">
      <c r="A41" s="304"/>
      <c r="B41" s="206"/>
      <c r="C41" s="192" t="str">
        <f>IF(B41="","",VLOOKUP(B41,個人番号,名簿!$D$1,FALSE))</f>
        <v/>
      </c>
      <c r="D41" s="192" t="str">
        <f>IF(B41="","",VLOOKUP(B41,個人番号,名簿!$E$1,FALSE))</f>
        <v/>
      </c>
      <c r="E41" s="188" t="str">
        <f>IF(B41="","",VLOOKUP(B41,個人番号,名簿!$H$1,FALSE))</f>
        <v/>
      </c>
      <c r="F41" s="192" t="str">
        <f>IF(B41="","",VLOOKUP(B41,個人番号,名簿!$F$1,FALSE))</f>
        <v/>
      </c>
      <c r="G41" s="192" t="str">
        <f>IF(B41="","",VLOOKUP(B41,個人番号,名簿!$G$1,FALSE))</f>
        <v/>
      </c>
      <c r="H41" s="299"/>
      <c r="I41" s="304"/>
      <c r="J41" s="300"/>
      <c r="K41" s="211"/>
      <c r="L41" s="211"/>
      <c r="M41" s="211"/>
      <c r="N41" s="211"/>
    </row>
    <row r="42" spans="1:14" ht="27.6" customHeight="1">
      <c r="A42" s="688" t="s">
        <v>2278</v>
      </c>
      <c r="B42" s="688"/>
      <c r="C42" s="688"/>
      <c r="D42" s="688"/>
      <c r="E42" s="688"/>
      <c r="F42" s="688"/>
      <c r="G42" s="688"/>
      <c r="H42" s="688"/>
      <c r="I42" s="688"/>
    </row>
    <row r="43" spans="1:14" ht="27.6" customHeight="1">
      <c r="A43" s="626"/>
      <c r="B43" s="626"/>
      <c r="C43" s="626"/>
      <c r="D43" s="626"/>
    </row>
    <row r="44" spans="1:14" ht="27.6" customHeight="1">
      <c r="A44" s="626" t="s">
        <v>2500</v>
      </c>
      <c r="B44" s="626"/>
      <c r="C44" s="626"/>
      <c r="D44" s="686"/>
      <c r="E44" s="686"/>
      <c r="F44" s="686"/>
      <c r="G44" s="686"/>
      <c r="I44" s="228" t="s">
        <v>2280</v>
      </c>
      <c r="J44" s="686"/>
      <c r="K44" s="686"/>
      <c r="L44" s="686"/>
      <c r="M44" s="686"/>
    </row>
    <row r="45" spans="1:14" ht="27.6" customHeight="1"/>
    <row r="46" spans="1:14" ht="27.6" customHeight="1">
      <c r="I46" s="228" t="s">
        <v>2079</v>
      </c>
      <c r="J46" s="686"/>
      <c r="K46" s="686"/>
      <c r="L46" s="686"/>
      <c r="M46" s="686"/>
    </row>
    <row r="47" spans="1:14" ht="27.6" customHeight="1"/>
    <row r="48" spans="1:14" ht="27.6" customHeight="1"/>
    <row r="49" ht="27.6" customHeight="1"/>
  </sheetData>
  <mergeCells count="11">
    <mergeCell ref="P8:R9"/>
    <mergeCell ref="A43:D43"/>
    <mergeCell ref="A44:C44"/>
    <mergeCell ref="D44:G44"/>
    <mergeCell ref="J44:M44"/>
    <mergeCell ref="A42:I42"/>
    <mergeCell ref="C2:L2"/>
    <mergeCell ref="M2:N2"/>
    <mergeCell ref="B4:H4"/>
    <mergeCell ref="J5:N5"/>
    <mergeCell ref="J46:M46"/>
  </mergeCells>
  <phoneticPr fontId="2"/>
  <dataValidations count="3">
    <dataValidation type="list" allowBlank="1" showInputMessage="1" showErrorMessage="1" sqref="J7:J41" xr:uid="{00000000-0002-0000-1700-000000000000}">
      <formula1>$R$16:$R$17</formula1>
    </dataValidation>
    <dataValidation type="list" allowBlank="1" showInputMessage="1" showErrorMessage="1" sqref="A7:A41" xr:uid="{00000000-0002-0000-1700-000001000000}">
      <formula1>$P$16:$P$29</formula1>
    </dataValidation>
    <dataValidation type="list" allowBlank="1" showInputMessage="1" showErrorMessage="1" sqref="I7:I41" xr:uid="{00000000-0002-0000-1700-000002000000}">
      <formula1>$Q$16:$Q$19</formula1>
    </dataValidation>
  </dataValidations>
  <printOptions horizontalCentered="1"/>
  <pageMargins left="0.39370078740157483" right="0.39370078740157483" top="0.78740157480314965" bottom="0.39370078740157483" header="0.31496062992125984" footer="0.31496062992125984"/>
  <pageSetup paperSize="9" scale="55"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700-000003000000}">
          <x14:formula1>
            <xm:f>設定!$B$15:$B$19</xm:f>
          </x14:formula1>
          <xm:sqref>C2:L2</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Y49"/>
  <sheetViews>
    <sheetView zoomScale="55" zoomScaleNormal="55" zoomScaleSheetLayoutView="55" workbookViewId="0">
      <selection activeCell="I7" sqref="I7"/>
    </sheetView>
  </sheetViews>
  <sheetFormatPr defaultColWidth="8.88671875" defaultRowHeight="13.2"/>
  <cols>
    <col min="1" max="1" width="10.88671875" style="185" customWidth="1"/>
    <col min="2" max="2" width="9.109375" style="185" customWidth="1"/>
    <col min="3" max="3" width="18.109375" style="185" customWidth="1"/>
    <col min="4" max="4" width="12.88671875" style="185" customWidth="1"/>
    <col min="5" max="5" width="10.88671875" style="185" customWidth="1"/>
    <col min="6" max="7" width="4.44140625" style="185" customWidth="1"/>
    <col min="8" max="8" width="8.88671875" style="185" customWidth="1"/>
    <col min="9" max="9" width="18.109375" style="185" customWidth="1"/>
    <col min="10" max="10" width="13.6640625" style="185" hidden="1" customWidth="1"/>
    <col min="11" max="14" width="13.6640625" style="185" customWidth="1"/>
    <col min="15" max="15" width="2.88671875" style="185" customWidth="1"/>
    <col min="16" max="16" width="16.33203125" style="185" customWidth="1"/>
    <col min="17" max="17" width="14.6640625" style="185" customWidth="1"/>
    <col min="18" max="18" width="13.88671875" style="185" customWidth="1"/>
    <col min="19" max="19" width="14.6640625" style="185" customWidth="1"/>
    <col min="20" max="20" width="13.88671875" style="185" customWidth="1"/>
    <col min="21" max="21" width="14.6640625" style="185" customWidth="1"/>
    <col min="22" max="22" width="13.88671875" style="185" customWidth="1"/>
    <col min="23" max="23" width="14.6640625" style="185" customWidth="1"/>
    <col min="24" max="24" width="13.88671875" style="185" customWidth="1"/>
    <col min="25" max="25" width="14.6640625" style="185" customWidth="1"/>
    <col min="26" max="26" width="11" style="185" customWidth="1"/>
    <col min="27" max="16384" width="8.88671875" style="185"/>
  </cols>
  <sheetData>
    <row r="1" spans="1:25" ht="30" customHeight="1" thickBot="1">
      <c r="A1" s="197" t="str">
        <f>設定!$G$2</f>
        <v>令和4年度</v>
      </c>
      <c r="M1" s="367" t="s">
        <v>483</v>
      </c>
      <c r="N1" s="249">
        <f>名簿!$M$2</f>
        <v>0</v>
      </c>
    </row>
    <row r="2" spans="1:25" ht="30" customHeight="1" thickBot="1">
      <c r="C2" s="573" t="s">
        <v>2048</v>
      </c>
      <c r="D2" s="573"/>
      <c r="E2" s="573"/>
      <c r="F2" s="573"/>
      <c r="G2" s="573"/>
      <c r="H2" s="573"/>
      <c r="I2" s="573"/>
      <c r="J2" s="573"/>
      <c r="K2" s="573"/>
      <c r="L2" s="573"/>
      <c r="M2" s="575" t="s">
        <v>2126</v>
      </c>
      <c r="N2" s="575"/>
    </row>
    <row r="3" spans="1:25" ht="14.4" customHeight="1" thickBot="1"/>
    <row r="4" spans="1:25" ht="30" customHeight="1" thickBot="1">
      <c r="A4" s="189" t="s">
        <v>369</v>
      </c>
      <c r="B4" s="576" t="str">
        <f>名簿!M5</f>
        <v/>
      </c>
      <c r="C4" s="576"/>
      <c r="D4" s="576"/>
      <c r="E4" s="576"/>
      <c r="F4" s="576"/>
      <c r="G4" s="576"/>
      <c r="H4" s="576"/>
      <c r="J4" s="334"/>
      <c r="K4" s="497"/>
    </row>
    <row r="5" spans="1:25" ht="24.9" customHeight="1" thickBot="1">
      <c r="A5" s="186"/>
      <c r="J5" s="626"/>
      <c r="K5" s="626"/>
      <c r="L5" s="626"/>
      <c r="M5" s="626"/>
      <c r="N5" s="626"/>
    </row>
    <row r="6" spans="1:25" ht="45" customHeight="1" thickBot="1">
      <c r="A6" s="198" t="s">
        <v>489</v>
      </c>
      <c r="B6" s="199" t="s">
        <v>855</v>
      </c>
      <c r="C6" s="195" t="s">
        <v>863</v>
      </c>
      <c r="D6" s="195" t="s">
        <v>862</v>
      </c>
      <c r="E6" s="195" t="s">
        <v>1079</v>
      </c>
      <c r="F6" s="195" t="s">
        <v>354</v>
      </c>
      <c r="G6" s="195" t="s">
        <v>355</v>
      </c>
      <c r="H6" s="296" t="s">
        <v>364</v>
      </c>
      <c r="I6" s="379" t="s">
        <v>2049</v>
      </c>
      <c r="J6" s="498"/>
      <c r="K6" s="501" t="s">
        <v>2507</v>
      </c>
      <c r="L6" s="499"/>
      <c r="M6" s="499"/>
      <c r="N6" s="499"/>
    </row>
    <row r="7" spans="1:25" ht="27.6" customHeight="1">
      <c r="A7" s="302"/>
      <c r="B7" s="204"/>
      <c r="C7" s="193" t="str">
        <f>IF(B7="","",VLOOKUP(B7,個人番号,名簿!$D$1,FALSE))</f>
        <v/>
      </c>
      <c r="D7" s="193" t="str">
        <f>IF(B7="","",VLOOKUP(B7,個人番号,名簿!$E$1,FALSE))</f>
        <v/>
      </c>
      <c r="E7" s="193" t="str">
        <f>IF(B7="","",VLOOKUP(B7,個人番号,名簿!$H$1,FALSE))</f>
        <v/>
      </c>
      <c r="F7" s="193" t="str">
        <f>IF(B7="","",VLOOKUP(B7,個人番号,名簿!$F$1,FALSE))</f>
        <v/>
      </c>
      <c r="G7" s="193" t="str">
        <f>IF(B7="","",VLOOKUP(B7,個人番号,名簿!$G$1,FALSE))</f>
        <v/>
      </c>
      <c r="H7" s="297"/>
      <c r="I7" s="302"/>
      <c r="J7" s="300"/>
      <c r="K7" s="305"/>
      <c r="L7" s="211"/>
      <c r="M7" s="211"/>
      <c r="N7" s="211"/>
    </row>
    <row r="8" spans="1:25" ht="27.6" customHeight="1">
      <c r="A8" s="303"/>
      <c r="B8" s="205"/>
      <c r="C8" s="191" t="str">
        <f>IF(B8="","",VLOOKUP(B8,個人番号,名簿!$D$1,FALSE))</f>
        <v/>
      </c>
      <c r="D8" s="191" t="str">
        <f>IF(B8="","",VLOOKUP(B8,個人番号,名簿!$E$1,FALSE))</f>
        <v/>
      </c>
      <c r="E8" s="187" t="str">
        <f>IF(B8="","",VLOOKUP(B8,個人番号,名簿!$H$1,FALSE))</f>
        <v/>
      </c>
      <c r="F8" s="191" t="str">
        <f>IF(B8="","",VLOOKUP(B8,個人番号,名簿!$F$1,FALSE))</f>
        <v/>
      </c>
      <c r="G8" s="191" t="str">
        <f>IF(B8="","",VLOOKUP(B8,個人番号,名簿!$G$1,FALSE))</f>
        <v/>
      </c>
      <c r="H8" s="298"/>
      <c r="I8" s="303"/>
      <c r="J8" s="300"/>
      <c r="K8" s="303"/>
      <c r="L8" s="211"/>
      <c r="M8" s="211"/>
      <c r="N8" s="211"/>
      <c r="P8" s="557" t="s">
        <v>2506</v>
      </c>
      <c r="Q8" s="558"/>
      <c r="R8" s="559"/>
    </row>
    <row r="9" spans="1:25" ht="27.6" customHeight="1">
      <c r="A9" s="303"/>
      <c r="B9" s="205"/>
      <c r="C9" s="191" t="str">
        <f>IF(B9="","",VLOOKUP(B9,個人番号,名簿!$D$1,FALSE))</f>
        <v/>
      </c>
      <c r="D9" s="191" t="str">
        <f>IF(B9="","",VLOOKUP(B9,個人番号,名簿!$E$1,FALSE))</f>
        <v/>
      </c>
      <c r="E9" s="187" t="str">
        <f>IF(B9="","",VLOOKUP(B9,個人番号,名簿!$H$1,FALSE))</f>
        <v/>
      </c>
      <c r="F9" s="191" t="str">
        <f>IF(B9="","",VLOOKUP(B9,個人番号,名簿!$F$1,FALSE))</f>
        <v/>
      </c>
      <c r="G9" s="191" t="str">
        <f>IF(B9="","",VLOOKUP(B9,個人番号,名簿!$G$1,FALSE))</f>
        <v/>
      </c>
      <c r="H9" s="298"/>
      <c r="I9" s="303"/>
      <c r="J9" s="300"/>
      <c r="K9" s="303"/>
      <c r="L9" s="211"/>
      <c r="M9" s="211"/>
      <c r="N9" s="211"/>
      <c r="P9" s="560"/>
      <c r="Q9" s="561"/>
      <c r="R9" s="562"/>
    </row>
    <row r="10" spans="1:25" ht="27.6" customHeight="1">
      <c r="A10" s="303"/>
      <c r="B10" s="205"/>
      <c r="C10" s="191" t="str">
        <f>IF(B10="","",VLOOKUP(B10,個人番号,名簿!$D$1,FALSE))</f>
        <v/>
      </c>
      <c r="D10" s="191" t="str">
        <f>IF(B10="","",VLOOKUP(B10,個人番号,名簿!$E$1,FALSE))</f>
        <v/>
      </c>
      <c r="E10" s="187" t="str">
        <f>IF(B10="","",VLOOKUP(B10,個人番号,名簿!$H$1,FALSE))</f>
        <v/>
      </c>
      <c r="F10" s="191" t="str">
        <f>IF(B10="","",VLOOKUP(B10,個人番号,名簿!$F$1,FALSE))</f>
        <v/>
      </c>
      <c r="G10" s="191" t="str">
        <f>IF(B10="","",VLOOKUP(B10,個人番号,名簿!$G$1,FALSE))</f>
        <v/>
      </c>
      <c r="H10" s="298"/>
      <c r="I10" s="303"/>
      <c r="J10" s="300"/>
      <c r="K10" s="303"/>
      <c r="L10" s="211"/>
      <c r="M10" s="211"/>
      <c r="N10" s="211"/>
    </row>
    <row r="11" spans="1:25" ht="27.6" customHeight="1">
      <c r="A11" s="303"/>
      <c r="B11" s="205"/>
      <c r="C11" s="191" t="str">
        <f>IF(B11="","",VLOOKUP(B11,個人番号,名簿!$D$1,FALSE))</f>
        <v/>
      </c>
      <c r="D11" s="191" t="str">
        <f>IF(B11="","",VLOOKUP(B11,個人番号,名簿!$E$1,FALSE))</f>
        <v/>
      </c>
      <c r="E11" s="187" t="str">
        <f>IF(B11="","",VLOOKUP(B11,個人番号,名簿!$H$1,FALSE))</f>
        <v/>
      </c>
      <c r="F11" s="191" t="str">
        <f>IF(B11="","",VLOOKUP(B11,個人番号,名簿!$F$1,FALSE))</f>
        <v/>
      </c>
      <c r="G11" s="191" t="str">
        <f>IF(B11="","",VLOOKUP(B11,個人番号,名簿!$G$1,FALSE))</f>
        <v/>
      </c>
      <c r="H11" s="298"/>
      <c r="I11" s="303"/>
      <c r="J11" s="300"/>
      <c r="K11" s="303"/>
      <c r="L11" s="211"/>
      <c r="M11" s="211"/>
      <c r="N11" s="211"/>
      <c r="P11" s="285" t="s">
        <v>2066</v>
      </c>
    </row>
    <row r="12" spans="1:25" ht="27.6" customHeight="1" thickBot="1">
      <c r="A12" s="303"/>
      <c r="B12" s="205"/>
      <c r="C12" s="191" t="str">
        <f>IF(B12="","",VLOOKUP(B12,個人番号,名簿!$D$1,FALSE))</f>
        <v/>
      </c>
      <c r="D12" s="191" t="str">
        <f>IF(B12="","",VLOOKUP(B12,個人番号,名簿!$E$1,FALSE))</f>
        <v/>
      </c>
      <c r="E12" s="187" t="str">
        <f>IF(B12="","",VLOOKUP(B12,個人番号,名簿!$H$1,FALSE))</f>
        <v/>
      </c>
      <c r="F12" s="191" t="str">
        <f>IF(B12="","",VLOOKUP(B12,個人番号,名簿!$F$1,FALSE))</f>
        <v/>
      </c>
      <c r="G12" s="191" t="str">
        <f>IF(B12="","",VLOOKUP(B12,個人番号,名簿!$G$1,FALSE))</f>
        <v/>
      </c>
      <c r="H12" s="298"/>
      <c r="I12" s="303"/>
      <c r="J12" s="300"/>
      <c r="K12" s="303"/>
      <c r="L12" s="211"/>
      <c r="M12" s="211"/>
      <c r="N12" s="211"/>
      <c r="P12" s="210" t="s">
        <v>483</v>
      </c>
      <c r="Q12" s="210" t="s">
        <v>369</v>
      </c>
      <c r="R12" s="210" t="s">
        <v>2499</v>
      </c>
      <c r="S12" s="192" t="s">
        <v>2062</v>
      </c>
      <c r="T12" s="211"/>
      <c r="U12" s="211"/>
      <c r="V12" s="211"/>
      <c r="W12" s="211"/>
      <c r="X12" s="211"/>
      <c r="Y12" s="211"/>
    </row>
    <row r="13" spans="1:25" ht="27.6" customHeight="1" thickBot="1">
      <c r="A13" s="303"/>
      <c r="B13" s="205"/>
      <c r="C13" s="191" t="str">
        <f>IF(B13="","",VLOOKUP(B13,個人番号,名簿!$D$1,FALSE))</f>
        <v/>
      </c>
      <c r="D13" s="191" t="str">
        <f>IF(B13="","",VLOOKUP(B13,個人番号,名簿!$E$1,FALSE))</f>
        <v/>
      </c>
      <c r="E13" s="187" t="str">
        <f>IF(B13="","",VLOOKUP(B13,個人番号,名簿!$H$1,FALSE))</f>
        <v/>
      </c>
      <c r="F13" s="191" t="str">
        <f>IF(B13="","",VLOOKUP(B13,個人番号,名簿!$F$1,FALSE))</f>
        <v/>
      </c>
      <c r="G13" s="191" t="str">
        <f>IF(B13="","",VLOOKUP(B13,個人番号,名簿!$G$1,FALSE))</f>
        <v/>
      </c>
      <c r="H13" s="298"/>
      <c r="I13" s="303"/>
      <c r="J13" s="300"/>
      <c r="K13" s="303"/>
      <c r="L13" s="211"/>
      <c r="M13" s="211"/>
      <c r="N13" s="211"/>
      <c r="P13" s="225">
        <f>$N$1</f>
        <v>0</v>
      </c>
      <c r="Q13" s="226" t="str">
        <f>$E$7</f>
        <v/>
      </c>
      <c r="R13" s="226">
        <f>$D$44</f>
        <v>0</v>
      </c>
      <c r="S13" s="380">
        <f>$J$44</f>
        <v>0</v>
      </c>
      <c r="T13" s="300"/>
      <c r="U13" s="211"/>
      <c r="V13" s="211"/>
      <c r="W13" s="211"/>
      <c r="X13" s="211"/>
      <c r="Y13" s="211"/>
    </row>
    <row r="14" spans="1:25" ht="27.6" customHeight="1" thickBot="1">
      <c r="A14" s="303"/>
      <c r="B14" s="205"/>
      <c r="C14" s="191" t="str">
        <f>IF(B14="","",VLOOKUP(B14,個人番号,名簿!$D$1,FALSE))</f>
        <v/>
      </c>
      <c r="D14" s="191" t="str">
        <f>IF(B14="","",VLOOKUP(B14,個人番号,名簿!$E$1,FALSE))</f>
        <v/>
      </c>
      <c r="E14" s="187" t="str">
        <f>IF(B14="","",VLOOKUP(B14,個人番号,名簿!$H$1,FALSE))</f>
        <v/>
      </c>
      <c r="F14" s="191" t="str">
        <f>IF(B14="","",VLOOKUP(B14,個人番号,名簿!$F$1,FALSE))</f>
        <v/>
      </c>
      <c r="G14" s="191" t="str">
        <f>IF(B14="","",VLOOKUP(B14,個人番号,名簿!$G$1,FALSE))</f>
        <v/>
      </c>
      <c r="H14" s="298"/>
      <c r="I14" s="303"/>
      <c r="J14" s="300"/>
      <c r="K14" s="303"/>
      <c r="L14" s="211"/>
      <c r="M14" s="211"/>
      <c r="N14" s="211"/>
    </row>
    <row r="15" spans="1:25" ht="27.6" customHeight="1" thickBot="1">
      <c r="A15" s="303"/>
      <c r="B15" s="205"/>
      <c r="C15" s="191" t="str">
        <f>IF(B15="","",VLOOKUP(B15,個人番号,名簿!$D$1,FALSE))</f>
        <v/>
      </c>
      <c r="D15" s="191" t="str">
        <f>IF(B15="","",VLOOKUP(B15,個人番号,名簿!$E$1,FALSE))</f>
        <v/>
      </c>
      <c r="E15" s="187" t="str">
        <f>IF(B15="","",VLOOKUP(B15,個人番号,名簿!$H$1,FALSE))</f>
        <v/>
      </c>
      <c r="F15" s="191" t="str">
        <f>IF(B15="","",VLOOKUP(B15,個人番号,名簿!$F$1,FALSE))</f>
        <v/>
      </c>
      <c r="G15" s="191" t="str">
        <f>IF(B15="","",VLOOKUP(B15,個人番号,名簿!$G$1,FALSE))</f>
        <v/>
      </c>
      <c r="H15" s="298"/>
      <c r="I15" s="303"/>
      <c r="J15" s="300"/>
      <c r="K15" s="303"/>
      <c r="L15" s="211"/>
      <c r="M15" s="211"/>
      <c r="N15" s="211"/>
      <c r="P15" s="268" t="s">
        <v>489</v>
      </c>
      <c r="Q15" s="268" t="s">
        <v>2049</v>
      </c>
      <c r="R15" s="268" t="s">
        <v>2285</v>
      </c>
      <c r="S15" s="268" t="s">
        <v>2508</v>
      </c>
    </row>
    <row r="16" spans="1:25" ht="27.6" customHeight="1">
      <c r="A16" s="303"/>
      <c r="B16" s="205"/>
      <c r="C16" s="191" t="str">
        <f>IF(B16="","",VLOOKUP(B16,個人番号,名簿!$D$1,FALSE))</f>
        <v/>
      </c>
      <c r="D16" s="191" t="str">
        <f>IF(B16="","",VLOOKUP(B16,個人番号,名簿!$E$1,FALSE))</f>
        <v/>
      </c>
      <c r="E16" s="187" t="str">
        <f>IF(B16="","",VLOOKUP(B16,個人番号,名簿!$H$1,FALSE))</f>
        <v/>
      </c>
      <c r="F16" s="191" t="str">
        <f>IF(B16="","",VLOOKUP(B16,個人番号,名簿!$F$1,FALSE))</f>
        <v/>
      </c>
      <c r="G16" s="191" t="str">
        <f>IF(B16="","",VLOOKUP(B16,個人番号,名簿!$G$1,FALSE))</f>
        <v/>
      </c>
      <c r="H16" s="298"/>
      <c r="I16" s="303"/>
      <c r="J16" s="300"/>
      <c r="K16" s="303"/>
      <c r="L16" s="211"/>
      <c r="M16" s="211"/>
      <c r="N16" s="211"/>
      <c r="P16" s="231" t="s">
        <v>2154</v>
      </c>
      <c r="Q16" s="231" t="s">
        <v>2050</v>
      </c>
      <c r="R16" s="274" t="s">
        <v>2243</v>
      </c>
      <c r="S16" s="231"/>
    </row>
    <row r="17" spans="1:19" ht="27.6" customHeight="1" thickBot="1">
      <c r="A17" s="303"/>
      <c r="B17" s="205"/>
      <c r="C17" s="191" t="str">
        <f>IF(B17="","",VLOOKUP(B17,個人番号,名簿!$D$1,FALSE))</f>
        <v/>
      </c>
      <c r="D17" s="191" t="str">
        <f>IF(B17="","",VLOOKUP(B17,個人番号,名簿!$E$1,FALSE))</f>
        <v/>
      </c>
      <c r="E17" s="187" t="str">
        <f>IF(B17="","",VLOOKUP(B17,個人番号,名簿!$H$1,FALSE))</f>
        <v/>
      </c>
      <c r="F17" s="191" t="str">
        <f>IF(B17="","",VLOOKUP(B17,個人番号,名簿!$F$1,FALSE))</f>
        <v/>
      </c>
      <c r="G17" s="191" t="str">
        <f>IF(B17="","",VLOOKUP(B17,個人番号,名簿!$G$1,FALSE))</f>
        <v/>
      </c>
      <c r="H17" s="298"/>
      <c r="I17" s="303"/>
      <c r="J17" s="300"/>
      <c r="K17" s="303"/>
      <c r="L17" s="211"/>
      <c r="M17" s="211"/>
      <c r="N17" s="211"/>
      <c r="P17" s="232" t="s">
        <v>2170</v>
      </c>
      <c r="Q17" s="232" t="s">
        <v>2051</v>
      </c>
      <c r="R17" s="496" t="s">
        <v>2287</v>
      </c>
      <c r="S17" s="232"/>
    </row>
    <row r="18" spans="1:19" ht="27.6" customHeight="1" thickBot="1">
      <c r="A18" s="303"/>
      <c r="B18" s="205"/>
      <c r="C18" s="191" t="str">
        <f>IF(B18="","",VLOOKUP(B18,個人番号,名簿!$D$1,FALSE))</f>
        <v/>
      </c>
      <c r="D18" s="191" t="str">
        <f>IF(B18="","",VLOOKUP(B18,個人番号,名簿!$E$1,FALSE))</f>
        <v/>
      </c>
      <c r="E18" s="187" t="str">
        <f>IF(B18="","",VLOOKUP(B18,個人番号,名簿!$H$1,FALSE))</f>
        <v/>
      </c>
      <c r="F18" s="191" t="str">
        <f>IF(B18="","",VLOOKUP(B18,個人番号,名簿!$F$1,FALSE))</f>
        <v/>
      </c>
      <c r="G18" s="191" t="str">
        <f>IF(B18="","",VLOOKUP(B18,個人番号,名簿!$G$1,FALSE))</f>
        <v/>
      </c>
      <c r="H18" s="298"/>
      <c r="I18" s="303"/>
      <c r="J18" s="300"/>
      <c r="K18" s="303"/>
      <c r="L18" s="211"/>
      <c r="M18" s="211"/>
      <c r="N18" s="211"/>
      <c r="P18" s="232" t="s">
        <v>2172</v>
      </c>
      <c r="Q18" s="233" t="s">
        <v>2053</v>
      </c>
      <c r="R18" s="289"/>
      <c r="S18" s="232"/>
    </row>
    <row r="19" spans="1:19" ht="27.6" customHeight="1">
      <c r="A19" s="303"/>
      <c r="B19" s="205"/>
      <c r="C19" s="191" t="str">
        <f>IF(B19="","",VLOOKUP(B19,個人番号,名簿!$D$1,FALSE))</f>
        <v/>
      </c>
      <c r="D19" s="191" t="str">
        <f>IF(B19="","",VLOOKUP(B19,個人番号,名簿!$E$1,FALSE))</f>
        <v/>
      </c>
      <c r="E19" s="187" t="str">
        <f>IF(B19="","",VLOOKUP(B19,個人番号,名簿!$H$1,FALSE))</f>
        <v/>
      </c>
      <c r="F19" s="191" t="str">
        <f>IF(B19="","",VLOOKUP(B19,個人番号,名簿!$F$1,FALSE))</f>
        <v/>
      </c>
      <c r="G19" s="191" t="str">
        <f>IF(B19="","",VLOOKUP(B19,個人番号,名簿!$G$1,FALSE))</f>
        <v/>
      </c>
      <c r="H19" s="298"/>
      <c r="I19" s="303"/>
      <c r="J19" s="300"/>
      <c r="K19" s="303"/>
      <c r="L19" s="211"/>
      <c r="M19" s="211"/>
      <c r="N19" s="211"/>
      <c r="P19" s="232" t="s">
        <v>2174</v>
      </c>
      <c r="Q19" s="289"/>
      <c r="S19" s="232"/>
    </row>
    <row r="20" spans="1:19" ht="27.6" customHeight="1">
      <c r="A20" s="303"/>
      <c r="B20" s="205"/>
      <c r="C20" s="191" t="str">
        <f>IF(B20="","",VLOOKUP(B20,個人番号,名簿!$D$1,FALSE))</f>
        <v/>
      </c>
      <c r="D20" s="191" t="str">
        <f>IF(B20="","",VLOOKUP(B20,個人番号,名簿!$E$1,FALSE))</f>
        <v/>
      </c>
      <c r="E20" s="187" t="str">
        <f>IF(B20="","",VLOOKUP(B20,個人番号,名簿!$H$1,FALSE))</f>
        <v/>
      </c>
      <c r="F20" s="191" t="str">
        <f>IF(B20="","",VLOOKUP(B20,個人番号,名簿!$F$1,FALSE))</f>
        <v/>
      </c>
      <c r="G20" s="191" t="str">
        <f>IF(B20="","",VLOOKUP(B20,個人番号,名簿!$G$1,FALSE))</f>
        <v/>
      </c>
      <c r="H20" s="298"/>
      <c r="I20" s="303"/>
      <c r="J20" s="300"/>
      <c r="K20" s="303"/>
      <c r="L20" s="211"/>
      <c r="M20" s="211"/>
      <c r="N20" s="211"/>
      <c r="P20" s="232" t="s">
        <v>2176</v>
      </c>
      <c r="S20" s="232"/>
    </row>
    <row r="21" spans="1:19" ht="27.6" customHeight="1">
      <c r="A21" s="303"/>
      <c r="B21" s="205"/>
      <c r="C21" s="191" t="str">
        <f>IF(B21="","",VLOOKUP(B21,個人番号,名簿!$D$1,FALSE))</f>
        <v/>
      </c>
      <c r="D21" s="191" t="str">
        <f>IF(B21="","",VLOOKUP(B21,個人番号,名簿!$E$1,FALSE))</f>
        <v/>
      </c>
      <c r="E21" s="187" t="str">
        <f>IF(B21="","",VLOOKUP(B21,個人番号,名簿!$H$1,FALSE))</f>
        <v/>
      </c>
      <c r="F21" s="191" t="str">
        <f>IF(B21="","",VLOOKUP(B21,個人番号,名簿!$F$1,FALSE))</f>
        <v/>
      </c>
      <c r="G21" s="191" t="str">
        <f>IF(B21="","",VLOOKUP(B21,個人番号,名簿!$G$1,FALSE))</f>
        <v/>
      </c>
      <c r="H21" s="298"/>
      <c r="I21" s="303"/>
      <c r="J21" s="300"/>
      <c r="K21" s="303"/>
      <c r="L21" s="211"/>
      <c r="M21" s="211"/>
      <c r="N21" s="211"/>
      <c r="P21" s="232" t="s">
        <v>2178</v>
      </c>
      <c r="S21" s="232"/>
    </row>
    <row r="22" spans="1:19" ht="27.6" customHeight="1">
      <c r="A22" s="303"/>
      <c r="B22" s="205"/>
      <c r="C22" s="191" t="str">
        <f>IF(B22="","",VLOOKUP(B22,個人番号,名簿!$D$1,FALSE))</f>
        <v/>
      </c>
      <c r="D22" s="191" t="str">
        <f>IF(B22="","",VLOOKUP(B22,個人番号,名簿!$E$1,FALSE))</f>
        <v/>
      </c>
      <c r="E22" s="187" t="str">
        <f>IF(B22="","",VLOOKUP(B22,個人番号,名簿!$H$1,FALSE))</f>
        <v/>
      </c>
      <c r="F22" s="191" t="str">
        <f>IF(B22="","",VLOOKUP(B22,個人番号,名簿!$F$1,FALSE))</f>
        <v/>
      </c>
      <c r="G22" s="191" t="str">
        <f>IF(B22="","",VLOOKUP(B22,個人番号,名簿!$G$1,FALSE))</f>
        <v/>
      </c>
      <c r="H22" s="298"/>
      <c r="I22" s="303"/>
      <c r="J22" s="300"/>
      <c r="K22" s="303"/>
      <c r="L22" s="211"/>
      <c r="M22" s="211"/>
      <c r="N22" s="211"/>
      <c r="P22" s="232" t="s">
        <v>2168</v>
      </c>
      <c r="S22" s="232"/>
    </row>
    <row r="23" spans="1:19" ht="27.6" customHeight="1">
      <c r="A23" s="303"/>
      <c r="B23" s="205"/>
      <c r="C23" s="191" t="str">
        <f>IF(B23="","",VLOOKUP(B23,個人番号,名簿!$D$1,FALSE))</f>
        <v/>
      </c>
      <c r="D23" s="191" t="str">
        <f>IF(B23="","",VLOOKUP(B23,個人番号,名簿!$E$1,FALSE))</f>
        <v/>
      </c>
      <c r="E23" s="187" t="str">
        <f>IF(B23="","",VLOOKUP(B23,個人番号,名簿!$H$1,FALSE))</f>
        <v/>
      </c>
      <c r="F23" s="191" t="str">
        <f>IF(B23="","",VLOOKUP(B23,個人番号,名簿!$F$1,FALSE))</f>
        <v/>
      </c>
      <c r="G23" s="191" t="str">
        <f>IF(B23="","",VLOOKUP(B23,個人番号,名簿!$G$1,FALSE))</f>
        <v/>
      </c>
      <c r="H23" s="298"/>
      <c r="I23" s="303"/>
      <c r="J23" s="300"/>
      <c r="K23" s="303"/>
      <c r="L23" s="211"/>
      <c r="M23" s="211"/>
      <c r="N23" s="211"/>
      <c r="P23" s="232" t="s">
        <v>2166</v>
      </c>
      <c r="S23" s="232"/>
    </row>
    <row r="24" spans="1:19" ht="27.6" customHeight="1">
      <c r="A24" s="303"/>
      <c r="B24" s="205"/>
      <c r="C24" s="191" t="str">
        <f>IF(B24="","",VLOOKUP(B24,個人番号,名簿!$D$1,FALSE))</f>
        <v/>
      </c>
      <c r="D24" s="191" t="str">
        <f>IF(B24="","",VLOOKUP(B24,個人番号,名簿!$E$1,FALSE))</f>
        <v/>
      </c>
      <c r="E24" s="187" t="str">
        <f>IF(B24="","",VLOOKUP(B24,個人番号,名簿!$H$1,FALSE))</f>
        <v/>
      </c>
      <c r="F24" s="191" t="str">
        <f>IF(B24="","",VLOOKUP(B24,個人番号,名簿!$F$1,FALSE))</f>
        <v/>
      </c>
      <c r="G24" s="191" t="str">
        <f>IF(B24="","",VLOOKUP(B24,個人番号,名簿!$G$1,FALSE))</f>
        <v/>
      </c>
      <c r="H24" s="298"/>
      <c r="I24" s="303"/>
      <c r="J24" s="300"/>
      <c r="K24" s="303"/>
      <c r="L24" s="211"/>
      <c r="M24" s="211"/>
      <c r="N24" s="211"/>
      <c r="P24" s="232" t="s">
        <v>490</v>
      </c>
      <c r="S24" s="232"/>
    </row>
    <row r="25" spans="1:19" ht="27.6" customHeight="1">
      <c r="A25" s="303"/>
      <c r="B25" s="205"/>
      <c r="C25" s="191" t="str">
        <f>IF(B25="","",VLOOKUP(B25,個人番号,名簿!$D$1,FALSE))</f>
        <v/>
      </c>
      <c r="D25" s="191" t="str">
        <f>IF(B25="","",VLOOKUP(B25,個人番号,名簿!$E$1,FALSE))</f>
        <v/>
      </c>
      <c r="E25" s="187" t="str">
        <f>IF(B25="","",VLOOKUP(B25,個人番号,名簿!$H$1,FALSE))</f>
        <v/>
      </c>
      <c r="F25" s="191" t="str">
        <f>IF(B25="","",VLOOKUP(B25,個人番号,名簿!$F$1,FALSE))</f>
        <v/>
      </c>
      <c r="G25" s="191" t="str">
        <f>IF(B25="","",VLOOKUP(B25,個人番号,名簿!$G$1,FALSE))</f>
        <v/>
      </c>
      <c r="H25" s="298"/>
      <c r="I25" s="303"/>
      <c r="J25" s="300"/>
      <c r="K25" s="303"/>
      <c r="L25" s="211"/>
      <c r="M25" s="211"/>
      <c r="N25" s="211"/>
      <c r="P25" s="232" t="s">
        <v>2056</v>
      </c>
      <c r="S25" s="232"/>
    </row>
    <row r="26" spans="1:19" ht="27.6" customHeight="1">
      <c r="A26" s="303"/>
      <c r="B26" s="205"/>
      <c r="C26" s="191" t="str">
        <f>IF(B26="","",VLOOKUP(B26,個人番号,名簿!$D$1,FALSE))</f>
        <v/>
      </c>
      <c r="D26" s="191" t="str">
        <f>IF(B26="","",VLOOKUP(B26,個人番号,名簿!$E$1,FALSE))</f>
        <v/>
      </c>
      <c r="E26" s="187" t="str">
        <f>IF(B26="","",VLOOKUP(B26,個人番号,名簿!$H$1,FALSE))</f>
        <v/>
      </c>
      <c r="F26" s="191" t="str">
        <f>IF(B26="","",VLOOKUP(B26,個人番号,名簿!$F$1,FALSE))</f>
        <v/>
      </c>
      <c r="G26" s="191" t="str">
        <f>IF(B26="","",VLOOKUP(B26,個人番号,名簿!$G$1,FALSE))</f>
        <v/>
      </c>
      <c r="H26" s="298"/>
      <c r="I26" s="303"/>
      <c r="J26" s="300"/>
      <c r="K26" s="303"/>
      <c r="L26" s="211"/>
      <c r="M26" s="211"/>
      <c r="N26" s="211"/>
      <c r="P26" s="232" t="s">
        <v>491</v>
      </c>
      <c r="S26" s="232"/>
    </row>
    <row r="27" spans="1:19" ht="27.6" customHeight="1">
      <c r="A27" s="303"/>
      <c r="B27" s="205"/>
      <c r="C27" s="191" t="str">
        <f>IF(B27="","",VLOOKUP(B27,個人番号,名簿!$D$1,FALSE))</f>
        <v/>
      </c>
      <c r="D27" s="191" t="str">
        <f>IF(B27="","",VLOOKUP(B27,個人番号,名簿!$E$1,FALSE))</f>
        <v/>
      </c>
      <c r="E27" s="187" t="str">
        <f>IF(B27="","",VLOOKUP(B27,個人番号,名簿!$H$1,FALSE))</f>
        <v/>
      </c>
      <c r="F27" s="191" t="str">
        <f>IF(B27="","",VLOOKUP(B27,個人番号,名簿!$F$1,FALSE))</f>
        <v/>
      </c>
      <c r="G27" s="191" t="str">
        <f>IF(B27="","",VLOOKUP(B27,個人番号,名簿!$G$1,FALSE))</f>
        <v/>
      </c>
      <c r="H27" s="298"/>
      <c r="I27" s="303"/>
      <c r="J27" s="300"/>
      <c r="K27" s="303"/>
      <c r="L27" s="211"/>
      <c r="M27" s="211"/>
      <c r="N27" s="211"/>
      <c r="P27" s="232" t="s">
        <v>2057</v>
      </c>
      <c r="S27" s="232"/>
    </row>
    <row r="28" spans="1:19" ht="27.6" customHeight="1">
      <c r="A28" s="303"/>
      <c r="B28" s="205"/>
      <c r="C28" s="191" t="str">
        <f>IF(B28="","",VLOOKUP(B28,個人番号,名簿!$D$1,FALSE))</f>
        <v/>
      </c>
      <c r="D28" s="191" t="str">
        <f>IF(B28="","",VLOOKUP(B28,個人番号,名簿!$E$1,FALSE))</f>
        <v/>
      </c>
      <c r="E28" s="187" t="str">
        <f>IF(B28="","",VLOOKUP(B28,個人番号,名簿!$H$1,FALSE))</f>
        <v/>
      </c>
      <c r="F28" s="191" t="str">
        <f>IF(B28="","",VLOOKUP(B28,個人番号,名簿!$F$1,FALSE))</f>
        <v/>
      </c>
      <c r="G28" s="191" t="str">
        <f>IF(B28="","",VLOOKUP(B28,個人番号,名簿!$G$1,FALSE))</f>
        <v/>
      </c>
      <c r="H28" s="298"/>
      <c r="I28" s="303"/>
      <c r="J28" s="300"/>
      <c r="K28" s="303"/>
      <c r="L28" s="211"/>
      <c r="M28" s="211"/>
      <c r="N28" s="211"/>
      <c r="P28" s="232" t="s">
        <v>2296</v>
      </c>
      <c r="S28" s="232"/>
    </row>
    <row r="29" spans="1:19" ht="27.6" customHeight="1" thickBot="1">
      <c r="A29" s="303"/>
      <c r="B29" s="205"/>
      <c r="C29" s="191" t="str">
        <f>IF(B29="","",VLOOKUP(B29,個人番号,名簿!$D$1,FALSE))</f>
        <v/>
      </c>
      <c r="D29" s="191" t="str">
        <f>IF(B29="","",VLOOKUP(B29,個人番号,名簿!$E$1,FALSE))</f>
        <v/>
      </c>
      <c r="E29" s="187" t="str">
        <f>IF(B29="","",VLOOKUP(B29,個人番号,名簿!$H$1,FALSE))</f>
        <v/>
      </c>
      <c r="F29" s="191" t="str">
        <f>IF(B29="","",VLOOKUP(B29,個人番号,名簿!$F$1,FALSE))</f>
        <v/>
      </c>
      <c r="G29" s="191" t="str">
        <f>IF(B29="","",VLOOKUP(B29,個人番号,名簿!$G$1,FALSE))</f>
        <v/>
      </c>
      <c r="H29" s="298"/>
      <c r="I29" s="303"/>
      <c r="J29" s="300"/>
      <c r="K29" s="303"/>
      <c r="L29" s="211"/>
      <c r="M29" s="211"/>
      <c r="N29" s="211"/>
      <c r="P29" s="233" t="s">
        <v>2297</v>
      </c>
      <c r="S29" s="233"/>
    </row>
    <row r="30" spans="1:19" ht="27.6" customHeight="1">
      <c r="A30" s="303"/>
      <c r="B30" s="205"/>
      <c r="C30" s="191" t="str">
        <f>IF(B30="","",VLOOKUP(B30,個人番号,名簿!$D$1,FALSE))</f>
        <v/>
      </c>
      <c r="D30" s="191" t="str">
        <f>IF(B30="","",VLOOKUP(B30,個人番号,名簿!$E$1,FALSE))</f>
        <v/>
      </c>
      <c r="E30" s="187" t="str">
        <f>IF(B30="","",VLOOKUP(B30,個人番号,名簿!$H$1,FALSE))</f>
        <v/>
      </c>
      <c r="F30" s="191" t="str">
        <f>IF(B30="","",VLOOKUP(B30,個人番号,名簿!$F$1,FALSE))</f>
        <v/>
      </c>
      <c r="G30" s="191" t="str">
        <f>IF(B30="","",VLOOKUP(B30,個人番号,名簿!$G$1,FALSE))</f>
        <v/>
      </c>
      <c r="H30" s="298"/>
      <c r="I30" s="303"/>
      <c r="J30" s="300"/>
      <c r="K30" s="303"/>
      <c r="L30" s="211"/>
      <c r="M30" s="211"/>
      <c r="N30" s="211"/>
    </row>
    <row r="31" spans="1:19" ht="27.6" customHeight="1">
      <c r="A31" s="303"/>
      <c r="B31" s="205"/>
      <c r="C31" s="191" t="str">
        <f>IF(B31="","",VLOOKUP(B31,個人番号,名簿!$D$1,FALSE))</f>
        <v/>
      </c>
      <c r="D31" s="191" t="str">
        <f>IF(B31="","",VLOOKUP(B31,個人番号,名簿!$E$1,FALSE))</f>
        <v/>
      </c>
      <c r="E31" s="187" t="str">
        <f>IF(B31="","",VLOOKUP(B31,個人番号,名簿!$H$1,FALSE))</f>
        <v/>
      </c>
      <c r="F31" s="191" t="str">
        <f>IF(B31="","",VLOOKUP(B31,個人番号,名簿!$F$1,FALSE))</f>
        <v/>
      </c>
      <c r="G31" s="191" t="str">
        <f>IF(B31="","",VLOOKUP(B31,個人番号,名簿!$G$1,FALSE))</f>
        <v/>
      </c>
      <c r="H31" s="298"/>
      <c r="I31" s="303"/>
      <c r="J31" s="300"/>
      <c r="K31" s="303"/>
      <c r="L31" s="211"/>
      <c r="M31" s="211"/>
      <c r="N31" s="211"/>
    </row>
    <row r="32" spans="1:19" ht="27.6" customHeight="1">
      <c r="A32" s="303"/>
      <c r="B32" s="205"/>
      <c r="C32" s="191" t="str">
        <f>IF(B32="","",VLOOKUP(B32,個人番号,名簿!$D$1,FALSE))</f>
        <v/>
      </c>
      <c r="D32" s="191" t="str">
        <f>IF(B32="","",VLOOKUP(B32,個人番号,名簿!$E$1,FALSE))</f>
        <v/>
      </c>
      <c r="E32" s="187" t="str">
        <f>IF(B32="","",VLOOKUP(B32,個人番号,名簿!$H$1,FALSE))</f>
        <v/>
      </c>
      <c r="F32" s="191" t="str">
        <f>IF(B32="","",VLOOKUP(B32,個人番号,名簿!$F$1,FALSE))</f>
        <v/>
      </c>
      <c r="G32" s="191" t="str">
        <f>IF(B32="","",VLOOKUP(B32,個人番号,名簿!$G$1,FALSE))</f>
        <v/>
      </c>
      <c r="H32" s="298"/>
      <c r="I32" s="303"/>
      <c r="J32" s="300"/>
      <c r="K32" s="303"/>
      <c r="L32" s="211"/>
      <c r="M32" s="211"/>
      <c r="N32" s="211"/>
    </row>
    <row r="33" spans="1:14" ht="27.6" customHeight="1">
      <c r="A33" s="303"/>
      <c r="B33" s="205"/>
      <c r="C33" s="191" t="str">
        <f>IF(B33="","",VLOOKUP(B33,個人番号,名簿!$D$1,FALSE))</f>
        <v/>
      </c>
      <c r="D33" s="191" t="str">
        <f>IF(B33="","",VLOOKUP(B33,個人番号,名簿!$E$1,FALSE))</f>
        <v/>
      </c>
      <c r="E33" s="187" t="str">
        <f>IF(B33="","",VLOOKUP(B33,個人番号,名簿!$H$1,FALSE))</f>
        <v/>
      </c>
      <c r="F33" s="191" t="str">
        <f>IF(B33="","",VLOOKUP(B33,個人番号,名簿!$F$1,FALSE))</f>
        <v/>
      </c>
      <c r="G33" s="191" t="str">
        <f>IF(B33="","",VLOOKUP(B33,個人番号,名簿!$G$1,FALSE))</f>
        <v/>
      </c>
      <c r="H33" s="298"/>
      <c r="I33" s="303"/>
      <c r="J33" s="300"/>
      <c r="K33" s="303"/>
      <c r="L33" s="211"/>
      <c r="M33" s="211"/>
      <c r="N33" s="211"/>
    </row>
    <row r="34" spans="1:14" ht="27.6" customHeight="1">
      <c r="A34" s="303"/>
      <c r="B34" s="205"/>
      <c r="C34" s="191" t="str">
        <f>IF(B34="","",VLOOKUP(B34,個人番号,名簿!$D$1,FALSE))</f>
        <v/>
      </c>
      <c r="D34" s="191" t="str">
        <f>IF(B34="","",VLOOKUP(B34,個人番号,名簿!$E$1,FALSE))</f>
        <v/>
      </c>
      <c r="E34" s="187" t="str">
        <f>IF(B34="","",VLOOKUP(B34,個人番号,名簿!$H$1,FALSE))</f>
        <v/>
      </c>
      <c r="F34" s="191" t="str">
        <f>IF(B34="","",VLOOKUP(B34,個人番号,名簿!$F$1,FALSE))</f>
        <v/>
      </c>
      <c r="G34" s="191" t="str">
        <f>IF(B34="","",VLOOKUP(B34,個人番号,名簿!$G$1,FALSE))</f>
        <v/>
      </c>
      <c r="H34" s="298"/>
      <c r="I34" s="303"/>
      <c r="J34" s="300"/>
      <c r="K34" s="303"/>
      <c r="L34" s="211"/>
      <c r="M34" s="211"/>
      <c r="N34" s="211"/>
    </row>
    <row r="35" spans="1:14" ht="27.6" customHeight="1">
      <c r="A35" s="303"/>
      <c r="B35" s="205"/>
      <c r="C35" s="191" t="str">
        <f>IF(B35="","",VLOOKUP(B35,個人番号,名簿!$D$1,FALSE))</f>
        <v/>
      </c>
      <c r="D35" s="191" t="str">
        <f>IF(B35="","",VLOOKUP(B35,個人番号,名簿!$E$1,FALSE))</f>
        <v/>
      </c>
      <c r="E35" s="187" t="str">
        <f>IF(B35="","",VLOOKUP(B35,個人番号,名簿!$H$1,FALSE))</f>
        <v/>
      </c>
      <c r="F35" s="191" t="str">
        <f>IF(B35="","",VLOOKUP(B35,個人番号,名簿!$F$1,FALSE))</f>
        <v/>
      </c>
      <c r="G35" s="191" t="str">
        <f>IF(B35="","",VLOOKUP(B35,個人番号,名簿!$G$1,FALSE))</f>
        <v/>
      </c>
      <c r="H35" s="298"/>
      <c r="I35" s="303"/>
      <c r="J35" s="300"/>
      <c r="K35" s="303"/>
      <c r="L35" s="211"/>
      <c r="M35" s="211"/>
      <c r="N35" s="211"/>
    </row>
    <row r="36" spans="1:14" ht="27.6" customHeight="1">
      <c r="A36" s="303"/>
      <c r="B36" s="205"/>
      <c r="C36" s="191" t="str">
        <f>IF(B36="","",VLOOKUP(B36,個人番号,名簿!$D$1,FALSE))</f>
        <v/>
      </c>
      <c r="D36" s="191" t="str">
        <f>IF(B36="","",VLOOKUP(B36,個人番号,名簿!$E$1,FALSE))</f>
        <v/>
      </c>
      <c r="E36" s="187" t="str">
        <f>IF(B36="","",VLOOKUP(B36,個人番号,名簿!$H$1,FALSE))</f>
        <v/>
      </c>
      <c r="F36" s="191" t="str">
        <f>IF(B36="","",VLOOKUP(B36,個人番号,名簿!$F$1,FALSE))</f>
        <v/>
      </c>
      <c r="G36" s="191" t="str">
        <f>IF(B36="","",VLOOKUP(B36,個人番号,名簿!$G$1,FALSE))</f>
        <v/>
      </c>
      <c r="H36" s="298"/>
      <c r="I36" s="303"/>
      <c r="J36" s="300"/>
      <c r="K36" s="303"/>
      <c r="L36" s="211"/>
      <c r="M36" s="211"/>
      <c r="N36" s="211"/>
    </row>
    <row r="37" spans="1:14" ht="27.6" customHeight="1">
      <c r="A37" s="303"/>
      <c r="B37" s="205"/>
      <c r="C37" s="191" t="str">
        <f>IF(B37="","",VLOOKUP(B37,個人番号,名簿!$D$1,FALSE))</f>
        <v/>
      </c>
      <c r="D37" s="191" t="str">
        <f>IF(B37="","",VLOOKUP(B37,個人番号,名簿!$E$1,FALSE))</f>
        <v/>
      </c>
      <c r="E37" s="187" t="str">
        <f>IF(B37="","",VLOOKUP(B37,個人番号,名簿!$H$1,FALSE))</f>
        <v/>
      </c>
      <c r="F37" s="191" t="str">
        <f>IF(B37="","",VLOOKUP(B37,個人番号,名簿!$F$1,FALSE))</f>
        <v/>
      </c>
      <c r="G37" s="191" t="str">
        <f>IF(B37="","",VLOOKUP(B37,個人番号,名簿!$G$1,FALSE))</f>
        <v/>
      </c>
      <c r="H37" s="298"/>
      <c r="I37" s="303"/>
      <c r="J37" s="300"/>
      <c r="K37" s="303"/>
      <c r="L37" s="211"/>
      <c r="M37" s="211"/>
      <c r="N37" s="211"/>
    </row>
    <row r="38" spans="1:14" ht="27.6" customHeight="1">
      <c r="A38" s="303"/>
      <c r="B38" s="205"/>
      <c r="C38" s="191" t="str">
        <f>IF(B38="","",VLOOKUP(B38,個人番号,名簿!$D$1,FALSE))</f>
        <v/>
      </c>
      <c r="D38" s="191" t="str">
        <f>IF(B38="","",VLOOKUP(B38,個人番号,名簿!$E$1,FALSE))</f>
        <v/>
      </c>
      <c r="E38" s="187" t="str">
        <f>IF(B38="","",VLOOKUP(B38,個人番号,名簿!$H$1,FALSE))</f>
        <v/>
      </c>
      <c r="F38" s="191" t="str">
        <f>IF(B38="","",VLOOKUP(B38,個人番号,名簿!$F$1,FALSE))</f>
        <v/>
      </c>
      <c r="G38" s="191" t="str">
        <f>IF(B38="","",VLOOKUP(B38,個人番号,名簿!$G$1,FALSE))</f>
        <v/>
      </c>
      <c r="H38" s="298"/>
      <c r="I38" s="303"/>
      <c r="J38" s="300"/>
      <c r="K38" s="303"/>
      <c r="L38" s="211"/>
      <c r="M38" s="211"/>
      <c r="N38" s="211"/>
    </row>
    <row r="39" spans="1:14" ht="27.6" customHeight="1">
      <c r="A39" s="303"/>
      <c r="B39" s="205"/>
      <c r="C39" s="191" t="str">
        <f>IF(B39="","",VLOOKUP(B39,個人番号,名簿!$D$1,FALSE))</f>
        <v/>
      </c>
      <c r="D39" s="191" t="str">
        <f>IF(B39="","",VLOOKUP(B39,個人番号,名簿!$E$1,FALSE))</f>
        <v/>
      </c>
      <c r="E39" s="187" t="str">
        <f>IF(B39="","",VLOOKUP(B39,個人番号,名簿!$H$1,FALSE))</f>
        <v/>
      </c>
      <c r="F39" s="191" t="str">
        <f>IF(B39="","",VLOOKUP(B39,個人番号,名簿!$F$1,FALSE))</f>
        <v/>
      </c>
      <c r="G39" s="191" t="str">
        <f>IF(B39="","",VLOOKUP(B39,個人番号,名簿!$G$1,FALSE))</f>
        <v/>
      </c>
      <c r="H39" s="298"/>
      <c r="I39" s="303"/>
      <c r="J39" s="300"/>
      <c r="K39" s="303"/>
      <c r="L39" s="211"/>
      <c r="M39" s="211"/>
      <c r="N39" s="211"/>
    </row>
    <row r="40" spans="1:14" ht="27.6" customHeight="1">
      <c r="A40" s="303"/>
      <c r="B40" s="205"/>
      <c r="C40" s="191" t="str">
        <f>IF(B40="","",VLOOKUP(B40,個人番号,名簿!$D$1,FALSE))</f>
        <v/>
      </c>
      <c r="D40" s="191" t="str">
        <f>IF(B40="","",VLOOKUP(B40,個人番号,名簿!$E$1,FALSE))</f>
        <v/>
      </c>
      <c r="E40" s="187" t="str">
        <f>IF(B40="","",VLOOKUP(B40,個人番号,名簿!$H$1,FALSE))</f>
        <v/>
      </c>
      <c r="F40" s="191" t="str">
        <f>IF(B40="","",VLOOKUP(B40,個人番号,名簿!$F$1,FALSE))</f>
        <v/>
      </c>
      <c r="G40" s="191" t="str">
        <f>IF(B40="","",VLOOKUP(B40,個人番号,名簿!$G$1,FALSE))</f>
        <v/>
      </c>
      <c r="H40" s="298"/>
      <c r="I40" s="303"/>
      <c r="J40" s="300"/>
      <c r="K40" s="303"/>
      <c r="L40" s="211"/>
      <c r="M40" s="211"/>
      <c r="N40" s="211"/>
    </row>
    <row r="41" spans="1:14" ht="27.6" customHeight="1" thickBot="1">
      <c r="A41" s="304"/>
      <c r="B41" s="206"/>
      <c r="C41" s="192" t="str">
        <f>IF(B41="","",VLOOKUP(B41,個人番号,名簿!$D$1,FALSE))</f>
        <v/>
      </c>
      <c r="D41" s="192" t="str">
        <f>IF(B41="","",VLOOKUP(B41,個人番号,名簿!$E$1,FALSE))</f>
        <v/>
      </c>
      <c r="E41" s="188" t="str">
        <f>IF(B41="","",VLOOKUP(B41,個人番号,名簿!$H$1,FALSE))</f>
        <v/>
      </c>
      <c r="F41" s="192" t="str">
        <f>IF(B41="","",VLOOKUP(B41,個人番号,名簿!$F$1,FALSE))</f>
        <v/>
      </c>
      <c r="G41" s="192" t="str">
        <f>IF(B41="","",VLOOKUP(B41,個人番号,名簿!$G$1,FALSE))</f>
        <v/>
      </c>
      <c r="H41" s="299"/>
      <c r="I41" s="304"/>
      <c r="J41" s="300"/>
      <c r="K41" s="304"/>
      <c r="L41" s="211"/>
      <c r="M41" s="211"/>
      <c r="N41" s="211"/>
    </row>
    <row r="42" spans="1:14" ht="27.6" customHeight="1">
      <c r="A42" s="688" t="s">
        <v>2278</v>
      </c>
      <c r="B42" s="688"/>
      <c r="C42" s="688"/>
      <c r="D42" s="688"/>
      <c r="E42" s="688"/>
      <c r="F42" s="688"/>
      <c r="G42" s="688"/>
      <c r="H42" s="688"/>
      <c r="I42" s="688"/>
    </row>
    <row r="43" spans="1:14" ht="27.6" customHeight="1">
      <c r="A43" s="626"/>
      <c r="B43" s="626"/>
      <c r="C43" s="626"/>
      <c r="D43" s="626"/>
    </row>
    <row r="44" spans="1:14" ht="27.6" customHeight="1">
      <c r="A44" s="626" t="s">
        <v>2500</v>
      </c>
      <c r="B44" s="626"/>
      <c r="C44" s="626"/>
      <c r="D44" s="686"/>
      <c r="E44" s="686"/>
      <c r="F44" s="686"/>
      <c r="G44" s="686"/>
      <c r="I44" s="228" t="s">
        <v>2280</v>
      </c>
      <c r="J44" s="686"/>
      <c r="K44" s="686"/>
      <c r="L44" s="686"/>
      <c r="M44" s="686"/>
    </row>
    <row r="45" spans="1:14" ht="27.6" customHeight="1"/>
    <row r="46" spans="1:14" ht="27.6" customHeight="1">
      <c r="I46" s="228" t="s">
        <v>2079</v>
      </c>
      <c r="J46" s="686"/>
      <c r="K46" s="686"/>
      <c r="L46" s="686"/>
      <c r="M46" s="686"/>
    </row>
    <row r="47" spans="1:14" ht="27.6" customHeight="1"/>
    <row r="48" spans="1:14" ht="27.6" customHeight="1"/>
    <row r="49" ht="27.6" customHeight="1"/>
  </sheetData>
  <mergeCells count="11">
    <mergeCell ref="P8:R9"/>
    <mergeCell ref="A43:D43"/>
    <mergeCell ref="A44:C44"/>
    <mergeCell ref="D44:G44"/>
    <mergeCell ref="J44:M44"/>
    <mergeCell ref="A42:I42"/>
    <mergeCell ref="C2:L2"/>
    <mergeCell ref="M2:N2"/>
    <mergeCell ref="B4:H4"/>
    <mergeCell ref="J5:N5"/>
    <mergeCell ref="J46:M46"/>
  </mergeCells>
  <phoneticPr fontId="2"/>
  <dataValidations count="4">
    <dataValidation type="list" allowBlank="1" showInputMessage="1" showErrorMessage="1" sqref="A7:A41" xr:uid="{00000000-0002-0000-1800-000000000000}">
      <formula1>$P$16:$P$29</formula1>
    </dataValidation>
    <dataValidation type="list" allowBlank="1" showInputMessage="1" showErrorMessage="1" sqref="J7:J41" xr:uid="{00000000-0002-0000-1800-000001000000}">
      <formula1>$R$16:$R$17</formula1>
    </dataValidation>
    <dataValidation type="list" allowBlank="1" showInputMessage="1" showErrorMessage="1" sqref="I7:I41" xr:uid="{00000000-0002-0000-1800-000002000000}">
      <formula1>$Q$16:$Q$18</formula1>
    </dataValidation>
    <dataValidation type="list" allowBlank="1" showInputMessage="1" showErrorMessage="1" sqref="K7:K41" xr:uid="{00000000-0002-0000-1800-000003000000}">
      <formula1>$S$16:$S$29</formula1>
    </dataValidation>
  </dataValidations>
  <printOptions horizontalCentered="1"/>
  <pageMargins left="0.39370078740157483" right="0.39370078740157483" top="0.78740157480314965" bottom="0.39370078740157483" header="0.31496062992125984" footer="0.31496062992125984"/>
  <pageSetup paperSize="9" scale="55"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800-000004000000}">
          <x14:formula1>
            <xm:f>設定!$B$15:$B$19</xm:f>
          </x14:formula1>
          <xm:sqref>C2:L2</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indexed="32"/>
  </sheetPr>
  <dimension ref="A1:AM61"/>
  <sheetViews>
    <sheetView showGridLines="0" view="pageBreakPreview" zoomScale="90" zoomScaleNormal="100" zoomScaleSheetLayoutView="90" workbookViewId="0">
      <pane ySplit="1" topLeftCell="A2" activePane="bottomLeft" state="frozen"/>
      <selection activeCell="K3" sqref="K3"/>
      <selection pane="bottomLeft" activeCell="N21" sqref="N21"/>
    </sheetView>
  </sheetViews>
  <sheetFormatPr defaultColWidth="9" defaultRowHeight="13.2"/>
  <cols>
    <col min="1" max="1" width="9.88671875" customWidth="1"/>
    <col min="3" max="3" width="17" style="80" customWidth="1"/>
    <col min="4" max="4" width="4" customWidth="1"/>
    <col min="5" max="5" width="9.88671875" customWidth="1"/>
    <col min="7" max="7" width="17" style="80" customWidth="1"/>
    <col min="8" max="8" width="4" customWidth="1"/>
    <col min="9" max="9" width="9.88671875" customWidth="1"/>
    <col min="11" max="11" width="17" style="80" customWidth="1"/>
    <col min="12" max="12" width="4" customWidth="1"/>
    <col min="13" max="13" width="9.88671875" customWidth="1"/>
    <col min="15" max="15" width="17" style="80" customWidth="1"/>
    <col min="16" max="16" width="4" customWidth="1"/>
    <col min="17" max="17" width="9.88671875" customWidth="1"/>
    <col min="19" max="19" width="17" style="80" customWidth="1"/>
    <col min="20" max="20" width="4" customWidth="1"/>
    <col min="21" max="21" width="9.88671875" customWidth="1"/>
    <col min="23" max="23" width="17" style="80" customWidth="1"/>
    <col min="24" max="24" width="4" customWidth="1"/>
    <col min="25" max="25" width="9.88671875" customWidth="1"/>
    <col min="27" max="27" width="17" style="80" customWidth="1"/>
    <col min="28" max="28" width="4" customWidth="1"/>
    <col min="29" max="29" width="9.88671875" customWidth="1"/>
    <col min="31" max="31" width="17" style="80" customWidth="1"/>
    <col min="32" max="32" width="4" customWidth="1"/>
    <col min="33" max="33" width="9.88671875" customWidth="1"/>
    <col min="35" max="35" width="17" style="80" customWidth="1"/>
    <col min="36" max="36" width="4" customWidth="1"/>
    <col min="37" max="37" width="9.88671875" customWidth="1"/>
    <col min="39" max="39" width="17" style="80" customWidth="1"/>
  </cols>
  <sheetData>
    <row r="1" spans="1:39" ht="13.5" customHeight="1">
      <c r="A1" s="9" t="s">
        <v>368</v>
      </c>
      <c r="B1" s="1" t="s">
        <v>369</v>
      </c>
      <c r="C1" s="30" t="s">
        <v>498</v>
      </c>
      <c r="E1" s="9" t="s">
        <v>368</v>
      </c>
      <c r="F1" s="1" t="s">
        <v>369</v>
      </c>
      <c r="G1" s="30" t="s">
        <v>498</v>
      </c>
      <c r="I1" s="9" t="s">
        <v>368</v>
      </c>
      <c r="J1" s="1" t="s">
        <v>369</v>
      </c>
      <c r="K1" s="30" t="s">
        <v>498</v>
      </c>
      <c r="M1" s="9" t="s">
        <v>368</v>
      </c>
      <c r="N1" s="1" t="s">
        <v>369</v>
      </c>
      <c r="O1" s="30" t="s">
        <v>498</v>
      </c>
      <c r="Q1" s="9" t="s">
        <v>368</v>
      </c>
      <c r="R1" s="1" t="s">
        <v>369</v>
      </c>
      <c r="S1" s="30" t="s">
        <v>498</v>
      </c>
      <c r="U1" s="9" t="s">
        <v>368</v>
      </c>
      <c r="V1" s="1" t="s">
        <v>369</v>
      </c>
      <c r="W1" s="30" t="s">
        <v>498</v>
      </c>
      <c r="Y1" s="9" t="s">
        <v>368</v>
      </c>
      <c r="Z1" s="1" t="s">
        <v>369</v>
      </c>
      <c r="AA1" s="30" t="s">
        <v>498</v>
      </c>
      <c r="AC1" s="9" t="s">
        <v>368</v>
      </c>
      <c r="AD1" s="1" t="s">
        <v>369</v>
      </c>
      <c r="AE1" s="30" t="s">
        <v>498</v>
      </c>
      <c r="AG1" s="9" t="s">
        <v>368</v>
      </c>
      <c r="AH1" s="1" t="s">
        <v>369</v>
      </c>
      <c r="AI1" s="30" t="s">
        <v>498</v>
      </c>
      <c r="AK1" s="9" t="s">
        <v>368</v>
      </c>
      <c r="AL1" s="1" t="s">
        <v>369</v>
      </c>
      <c r="AM1" s="30" t="s">
        <v>498</v>
      </c>
    </row>
    <row r="2" spans="1:39" ht="13.5" customHeight="1">
      <c r="A2" s="103">
        <v>1</v>
      </c>
      <c r="B2" s="104" t="s">
        <v>19</v>
      </c>
      <c r="C2" s="105" t="s">
        <v>838</v>
      </c>
      <c r="E2" s="103">
        <v>121</v>
      </c>
      <c r="F2" s="104" t="s">
        <v>73</v>
      </c>
      <c r="G2" s="105" t="s">
        <v>572</v>
      </c>
      <c r="I2" s="103">
        <v>241</v>
      </c>
      <c r="J2" s="104" t="s">
        <v>127</v>
      </c>
      <c r="K2" s="105" t="s">
        <v>619</v>
      </c>
      <c r="M2" s="103">
        <v>363</v>
      </c>
      <c r="N2" s="104" t="s">
        <v>880</v>
      </c>
      <c r="O2" s="105" t="s">
        <v>1072</v>
      </c>
      <c r="Q2" s="103">
        <v>483</v>
      </c>
      <c r="R2" s="104" t="s">
        <v>216</v>
      </c>
      <c r="S2" s="105" t="s">
        <v>716</v>
      </c>
      <c r="U2" s="103">
        <v>603</v>
      </c>
      <c r="V2" s="104" t="s">
        <v>233</v>
      </c>
      <c r="W2" s="105" t="s">
        <v>756</v>
      </c>
      <c r="Y2" s="103">
        <v>723</v>
      </c>
      <c r="Z2" s="104"/>
      <c r="AA2" s="105" t="s">
        <v>526</v>
      </c>
      <c r="AC2" s="103">
        <v>843</v>
      </c>
      <c r="AD2" s="104" t="s">
        <v>979</v>
      </c>
      <c r="AE2" s="105" t="s">
        <v>287</v>
      </c>
      <c r="AG2" s="103">
        <v>963</v>
      </c>
      <c r="AH2" s="104" t="s">
        <v>1006</v>
      </c>
      <c r="AI2" s="105" t="s">
        <v>824</v>
      </c>
      <c r="AK2" s="103">
        <v>1083</v>
      </c>
      <c r="AL2" s="104" t="s">
        <v>1032</v>
      </c>
      <c r="AM2" s="105"/>
    </row>
    <row r="3" spans="1:39" ht="13.5" customHeight="1">
      <c r="A3" s="106">
        <v>3</v>
      </c>
      <c r="B3" s="107" t="s">
        <v>20</v>
      </c>
      <c r="C3" s="108" t="s">
        <v>518</v>
      </c>
      <c r="E3" s="106">
        <v>123</v>
      </c>
      <c r="F3" s="107" t="s">
        <v>74</v>
      </c>
      <c r="G3" s="108" t="s">
        <v>573</v>
      </c>
      <c r="I3" s="106">
        <v>243</v>
      </c>
      <c r="J3" s="107" t="s">
        <v>128</v>
      </c>
      <c r="K3" s="108" t="s">
        <v>620</v>
      </c>
      <c r="M3" s="106">
        <v>365</v>
      </c>
      <c r="N3" s="107" t="s">
        <v>175</v>
      </c>
      <c r="O3" s="108" t="s">
        <v>672</v>
      </c>
      <c r="Q3" s="106">
        <v>485</v>
      </c>
      <c r="R3" s="107" t="s">
        <v>217</v>
      </c>
      <c r="S3" s="108" t="s">
        <v>717</v>
      </c>
      <c r="U3" s="106">
        <v>605</v>
      </c>
      <c r="V3" s="107" t="s">
        <v>234</v>
      </c>
      <c r="W3" s="108" t="s">
        <v>757</v>
      </c>
      <c r="Y3" s="106">
        <v>725</v>
      </c>
      <c r="Z3" s="107"/>
      <c r="AA3" s="108" t="s">
        <v>526</v>
      </c>
      <c r="AC3" s="106">
        <v>845</v>
      </c>
      <c r="AD3" s="107" t="s">
        <v>980</v>
      </c>
      <c r="AE3" s="108" t="s">
        <v>289</v>
      </c>
      <c r="AG3" s="106">
        <v>965</v>
      </c>
      <c r="AH3" s="107" t="s">
        <v>336</v>
      </c>
      <c r="AI3" s="108" t="s">
        <v>825</v>
      </c>
      <c r="AK3" s="106">
        <v>1085</v>
      </c>
      <c r="AL3" s="107" t="s">
        <v>1033</v>
      </c>
      <c r="AM3" s="108"/>
    </row>
    <row r="4" spans="1:39" ht="13.5" customHeight="1">
      <c r="A4" s="106">
        <v>5</v>
      </c>
      <c r="B4" s="107" t="s">
        <v>21</v>
      </c>
      <c r="C4" s="108" t="s">
        <v>519</v>
      </c>
      <c r="E4" s="106">
        <v>125</v>
      </c>
      <c r="F4" s="107" t="s">
        <v>75</v>
      </c>
      <c r="G4" s="108" t="s">
        <v>574</v>
      </c>
      <c r="I4" s="106">
        <v>245</v>
      </c>
      <c r="J4" s="107" t="s">
        <v>129</v>
      </c>
      <c r="K4" s="108" t="s">
        <v>621</v>
      </c>
      <c r="M4" s="106">
        <v>367</v>
      </c>
      <c r="N4" s="107" t="s">
        <v>176</v>
      </c>
      <c r="O4" s="108" t="s">
        <v>673</v>
      </c>
      <c r="Q4" s="106">
        <v>487</v>
      </c>
      <c r="R4" s="107" t="s">
        <v>218</v>
      </c>
      <c r="S4" s="108" t="s">
        <v>718</v>
      </c>
      <c r="U4" s="106">
        <v>607</v>
      </c>
      <c r="V4" s="107" t="s">
        <v>921</v>
      </c>
      <c r="W4" s="108" t="s">
        <v>758</v>
      </c>
      <c r="Y4" s="106">
        <v>727</v>
      </c>
      <c r="Z4" s="107" t="s">
        <v>949</v>
      </c>
      <c r="AA4" s="108" t="s">
        <v>800</v>
      </c>
      <c r="AC4" s="106">
        <v>847</v>
      </c>
      <c r="AD4" s="107" t="s">
        <v>288</v>
      </c>
      <c r="AE4" s="108" t="s">
        <v>290</v>
      </c>
      <c r="AG4" s="106">
        <v>967</v>
      </c>
      <c r="AH4" s="107" t="s">
        <v>1091</v>
      </c>
      <c r="AI4" s="108" t="s">
        <v>826</v>
      </c>
      <c r="AK4" s="106">
        <v>1087</v>
      </c>
      <c r="AL4" s="107" t="s">
        <v>1034</v>
      </c>
      <c r="AM4" s="108"/>
    </row>
    <row r="5" spans="1:39" ht="13.5" customHeight="1">
      <c r="A5" s="106">
        <v>7</v>
      </c>
      <c r="B5" s="107" t="s">
        <v>18</v>
      </c>
      <c r="C5" s="108" t="s">
        <v>520</v>
      </c>
      <c r="E5" s="106">
        <v>127</v>
      </c>
      <c r="F5" s="107" t="s">
        <v>76</v>
      </c>
      <c r="G5" s="108" t="s">
        <v>1526</v>
      </c>
      <c r="I5" s="106">
        <v>247</v>
      </c>
      <c r="J5" s="107" t="s">
        <v>130</v>
      </c>
      <c r="K5" s="108" t="s">
        <v>622</v>
      </c>
      <c r="M5" s="106">
        <v>369</v>
      </c>
      <c r="N5" s="107"/>
      <c r="O5" s="108" t="s">
        <v>526</v>
      </c>
      <c r="Q5" s="106">
        <v>489</v>
      </c>
      <c r="R5" s="107"/>
      <c r="S5" s="108" t="s">
        <v>526</v>
      </c>
      <c r="U5" s="106">
        <v>609</v>
      </c>
      <c r="V5" s="107"/>
      <c r="W5" s="108" t="s">
        <v>526</v>
      </c>
      <c r="Y5" s="106">
        <v>729</v>
      </c>
      <c r="Z5" s="107" t="s">
        <v>950</v>
      </c>
      <c r="AA5" s="108" t="s">
        <v>801</v>
      </c>
      <c r="AC5" s="106">
        <v>849</v>
      </c>
      <c r="AD5" s="107" t="s">
        <v>981</v>
      </c>
      <c r="AE5" s="108" t="s">
        <v>291</v>
      </c>
      <c r="AG5" s="106">
        <v>969</v>
      </c>
      <c r="AH5" s="107" t="s">
        <v>1008</v>
      </c>
      <c r="AI5" s="108" t="s">
        <v>827</v>
      </c>
      <c r="AK5" s="106">
        <v>1089</v>
      </c>
      <c r="AL5" s="107" t="s">
        <v>351</v>
      </c>
      <c r="AM5" s="108"/>
    </row>
    <row r="6" spans="1:39" ht="13.5" customHeight="1">
      <c r="A6" s="109">
        <v>9</v>
      </c>
      <c r="B6" s="110" t="s">
        <v>22</v>
      </c>
      <c r="C6" s="111" t="s">
        <v>521</v>
      </c>
      <c r="E6" s="109">
        <v>129</v>
      </c>
      <c r="F6" s="110" t="s">
        <v>77</v>
      </c>
      <c r="G6" s="111" t="s">
        <v>575</v>
      </c>
      <c r="I6" s="109">
        <v>249</v>
      </c>
      <c r="J6" s="110" t="s">
        <v>131</v>
      </c>
      <c r="K6" s="111" t="s">
        <v>623</v>
      </c>
      <c r="M6" s="109">
        <v>371</v>
      </c>
      <c r="N6" s="110" t="s">
        <v>177</v>
      </c>
      <c r="O6" s="111" t="s">
        <v>674</v>
      </c>
      <c r="Q6" s="109">
        <v>491</v>
      </c>
      <c r="R6" s="110"/>
      <c r="S6" s="111" t="s">
        <v>526</v>
      </c>
      <c r="U6" s="109">
        <v>611</v>
      </c>
      <c r="V6" s="110" t="s">
        <v>922</v>
      </c>
      <c r="W6" s="111" t="s">
        <v>759</v>
      </c>
      <c r="Y6" s="109">
        <v>731</v>
      </c>
      <c r="Z6" s="110" t="s">
        <v>951</v>
      </c>
      <c r="AA6" s="111" t="s">
        <v>802</v>
      </c>
      <c r="AC6" s="109">
        <v>851</v>
      </c>
      <c r="AD6" s="110"/>
      <c r="AE6" s="111"/>
      <c r="AG6" s="109">
        <v>971</v>
      </c>
      <c r="AH6" s="110" t="s">
        <v>1009</v>
      </c>
      <c r="AI6" s="111" t="s">
        <v>828</v>
      </c>
      <c r="AK6" s="109">
        <v>1091</v>
      </c>
      <c r="AL6" s="110" t="s">
        <v>1035</v>
      </c>
      <c r="AM6" s="111"/>
    </row>
    <row r="7" spans="1:39" ht="13.5" customHeight="1">
      <c r="A7" s="103">
        <v>11</v>
      </c>
      <c r="B7" s="104" t="s">
        <v>23</v>
      </c>
      <c r="C7" s="105" t="s">
        <v>522</v>
      </c>
      <c r="E7" s="103">
        <v>131</v>
      </c>
      <c r="F7" s="104" t="s">
        <v>78</v>
      </c>
      <c r="G7" s="105" t="s">
        <v>576</v>
      </c>
      <c r="I7" s="103">
        <v>251</v>
      </c>
      <c r="J7" s="104" t="s">
        <v>132</v>
      </c>
      <c r="K7" s="105" t="s">
        <v>624</v>
      </c>
      <c r="M7" s="103">
        <v>373</v>
      </c>
      <c r="N7" s="104" t="s">
        <v>178</v>
      </c>
      <c r="O7" s="105" t="s">
        <v>1071</v>
      </c>
      <c r="Q7" s="103">
        <v>493</v>
      </c>
      <c r="R7" s="104"/>
      <c r="S7" s="105" t="s">
        <v>526</v>
      </c>
      <c r="U7" s="103">
        <v>613</v>
      </c>
      <c r="V7" s="104" t="s">
        <v>923</v>
      </c>
      <c r="W7" s="105" t="s">
        <v>760</v>
      </c>
      <c r="Y7" s="103">
        <v>733</v>
      </c>
      <c r="Z7" s="114" t="s">
        <v>1618</v>
      </c>
      <c r="AA7" s="105" t="s">
        <v>803</v>
      </c>
      <c r="AC7" s="103">
        <v>853</v>
      </c>
      <c r="AD7" s="104"/>
      <c r="AE7" s="105"/>
      <c r="AG7" s="103">
        <v>973</v>
      </c>
      <c r="AH7" s="104"/>
      <c r="AI7" s="105" t="s">
        <v>526</v>
      </c>
      <c r="AK7" s="103">
        <v>1093</v>
      </c>
      <c r="AL7" s="104"/>
      <c r="AM7" s="105"/>
    </row>
    <row r="8" spans="1:39" ht="13.5" customHeight="1">
      <c r="A8" s="106">
        <v>13</v>
      </c>
      <c r="B8" s="107" t="s">
        <v>24</v>
      </c>
      <c r="C8" s="108" t="s">
        <v>523</v>
      </c>
      <c r="E8" s="106">
        <v>133</v>
      </c>
      <c r="F8" s="107" t="s">
        <v>79</v>
      </c>
      <c r="G8" s="108" t="s">
        <v>577</v>
      </c>
      <c r="I8" s="106">
        <v>253</v>
      </c>
      <c r="J8" s="107" t="s">
        <v>1518</v>
      </c>
      <c r="K8" s="108" t="s">
        <v>1519</v>
      </c>
      <c r="M8" s="106">
        <v>375</v>
      </c>
      <c r="N8" s="107" t="s">
        <v>179</v>
      </c>
      <c r="O8" s="108" t="s">
        <v>675</v>
      </c>
      <c r="Q8" s="106">
        <v>495</v>
      </c>
      <c r="R8" s="107"/>
      <c r="S8" s="108" t="s">
        <v>526</v>
      </c>
      <c r="U8" s="106">
        <v>615</v>
      </c>
      <c r="V8" s="107"/>
      <c r="W8" s="108" t="s">
        <v>526</v>
      </c>
      <c r="Y8" s="106">
        <v>735</v>
      </c>
      <c r="Z8" s="107" t="s">
        <v>953</v>
      </c>
      <c r="AA8" s="108" t="s">
        <v>804</v>
      </c>
      <c r="AC8" s="106">
        <v>855</v>
      </c>
      <c r="AD8" s="107"/>
      <c r="AE8" s="108"/>
      <c r="AG8" s="106">
        <v>975</v>
      </c>
      <c r="AH8" s="107"/>
      <c r="AI8" s="108" t="s">
        <v>526</v>
      </c>
      <c r="AK8" s="106">
        <v>1095</v>
      </c>
      <c r="AL8" s="107"/>
      <c r="AM8" s="108"/>
    </row>
    <row r="9" spans="1:39" ht="13.5" customHeight="1">
      <c r="A9" s="106">
        <v>15</v>
      </c>
      <c r="B9" s="107" t="s">
        <v>25</v>
      </c>
      <c r="C9" s="108" t="s">
        <v>524</v>
      </c>
      <c r="E9" s="106">
        <v>135</v>
      </c>
      <c r="F9" s="107" t="s">
        <v>11</v>
      </c>
      <c r="G9" s="108" t="s">
        <v>12</v>
      </c>
      <c r="I9" s="106">
        <v>255</v>
      </c>
      <c r="J9" s="107" t="s">
        <v>1520</v>
      </c>
      <c r="K9" s="108" t="s">
        <v>1521</v>
      </c>
      <c r="M9" s="106">
        <v>377</v>
      </c>
      <c r="N9" s="107" t="s">
        <v>180</v>
      </c>
      <c r="O9" s="108" t="s">
        <v>676</v>
      </c>
      <c r="Q9" s="106">
        <v>497</v>
      </c>
      <c r="R9" s="107"/>
      <c r="S9" s="108" t="s">
        <v>526</v>
      </c>
      <c r="U9" s="106">
        <v>617</v>
      </c>
      <c r="V9" s="107"/>
      <c r="W9" s="108" t="s">
        <v>526</v>
      </c>
      <c r="Y9" s="106">
        <v>737</v>
      </c>
      <c r="Z9" s="107" t="s">
        <v>954</v>
      </c>
      <c r="AA9" s="108" t="s">
        <v>1058</v>
      </c>
      <c r="AC9" s="106">
        <v>857</v>
      </c>
      <c r="AD9" s="107" t="s">
        <v>983</v>
      </c>
      <c r="AE9" s="108" t="s">
        <v>294</v>
      </c>
      <c r="AG9" s="106">
        <v>977</v>
      </c>
      <c r="AH9" s="107" t="s">
        <v>256</v>
      </c>
      <c r="AI9" s="108" t="s">
        <v>829</v>
      </c>
      <c r="AK9" s="106">
        <v>1097</v>
      </c>
      <c r="AL9" s="107"/>
      <c r="AM9" s="108"/>
    </row>
    <row r="10" spans="1:39" ht="13.5" customHeight="1">
      <c r="A10" s="106">
        <v>17</v>
      </c>
      <c r="B10" s="107" t="s">
        <v>26</v>
      </c>
      <c r="C10" s="108" t="s">
        <v>525</v>
      </c>
      <c r="E10" s="106">
        <v>137</v>
      </c>
      <c r="F10" s="107"/>
      <c r="G10" s="108"/>
      <c r="I10" s="106">
        <v>257</v>
      </c>
      <c r="J10" s="107"/>
      <c r="K10" s="108" t="s">
        <v>526</v>
      </c>
      <c r="M10" s="106">
        <v>379</v>
      </c>
      <c r="N10" s="107" t="s">
        <v>181</v>
      </c>
      <c r="O10" s="108" t="s">
        <v>677</v>
      </c>
      <c r="Q10" s="106">
        <v>499</v>
      </c>
      <c r="R10" s="107" t="s">
        <v>893</v>
      </c>
      <c r="S10" s="108" t="s">
        <v>1065</v>
      </c>
      <c r="U10" s="106">
        <v>619</v>
      </c>
      <c r="V10" s="107" t="s">
        <v>924</v>
      </c>
      <c r="W10" s="108" t="s">
        <v>761</v>
      </c>
      <c r="Y10" s="106">
        <v>739</v>
      </c>
      <c r="Z10" s="107"/>
      <c r="AA10" s="108" t="s">
        <v>526</v>
      </c>
      <c r="AC10" s="106">
        <v>859</v>
      </c>
      <c r="AD10" s="107" t="s">
        <v>293</v>
      </c>
      <c r="AE10" s="108" t="s">
        <v>295</v>
      </c>
      <c r="AG10" s="106">
        <v>979</v>
      </c>
      <c r="AH10" s="107" t="s">
        <v>1092</v>
      </c>
      <c r="AI10" s="108" t="s">
        <v>1051</v>
      </c>
      <c r="AK10" s="106">
        <v>1099</v>
      </c>
      <c r="AL10" s="112" t="s">
        <v>1627</v>
      </c>
      <c r="AM10" s="108"/>
    </row>
    <row r="11" spans="1:39" ht="13.5" customHeight="1">
      <c r="A11" s="109">
        <v>19</v>
      </c>
      <c r="B11" s="110"/>
      <c r="C11" s="111" t="s">
        <v>526</v>
      </c>
      <c r="E11" s="109">
        <v>139</v>
      </c>
      <c r="F11" s="110" t="s">
        <v>82</v>
      </c>
      <c r="G11" s="111" t="s">
        <v>580</v>
      </c>
      <c r="I11" s="109">
        <v>259</v>
      </c>
      <c r="J11" s="110" t="s">
        <v>133</v>
      </c>
      <c r="K11" s="111" t="s">
        <v>625</v>
      </c>
      <c r="M11" s="109">
        <v>381</v>
      </c>
      <c r="N11" s="110"/>
      <c r="O11" s="111" t="s">
        <v>526</v>
      </c>
      <c r="Q11" s="109">
        <v>501</v>
      </c>
      <c r="R11" s="110" t="s">
        <v>894</v>
      </c>
      <c r="S11" s="111" t="s">
        <v>1064</v>
      </c>
      <c r="U11" s="109">
        <v>621</v>
      </c>
      <c r="V11" s="110"/>
      <c r="W11" s="111"/>
      <c r="Y11" s="109">
        <v>741</v>
      </c>
      <c r="Z11" s="110"/>
      <c r="AA11" s="111" t="s">
        <v>526</v>
      </c>
      <c r="AC11" s="109">
        <v>861</v>
      </c>
      <c r="AD11" s="110" t="s">
        <v>984</v>
      </c>
      <c r="AE11" s="111" t="s">
        <v>296</v>
      </c>
      <c r="AG11" s="109">
        <v>981</v>
      </c>
      <c r="AH11" s="110" t="s">
        <v>1010</v>
      </c>
      <c r="AI11" s="111" t="s">
        <v>830</v>
      </c>
      <c r="AK11" s="109">
        <v>1101</v>
      </c>
      <c r="AL11" s="110" t="s">
        <v>1036</v>
      </c>
      <c r="AM11" s="111"/>
    </row>
    <row r="12" spans="1:39" ht="13.5" customHeight="1">
      <c r="A12" s="103">
        <v>21</v>
      </c>
      <c r="B12" s="104" t="s">
        <v>28</v>
      </c>
      <c r="C12" s="105" t="s">
        <v>527</v>
      </c>
      <c r="E12" s="103">
        <v>141</v>
      </c>
      <c r="F12" s="104" t="s">
        <v>84</v>
      </c>
      <c r="G12" s="105" t="s">
        <v>581</v>
      </c>
      <c r="I12" s="103">
        <v>261</v>
      </c>
      <c r="J12" s="104" t="s">
        <v>134</v>
      </c>
      <c r="K12" s="105" t="s">
        <v>626</v>
      </c>
      <c r="M12" s="103">
        <v>383</v>
      </c>
      <c r="N12" s="104" t="s">
        <v>182</v>
      </c>
      <c r="O12" s="105" t="s">
        <v>678</v>
      </c>
      <c r="Q12" s="103">
        <v>503</v>
      </c>
      <c r="R12" s="104" t="s">
        <v>895</v>
      </c>
      <c r="S12" s="105" t="s">
        <v>719</v>
      </c>
      <c r="U12" s="103">
        <v>623</v>
      </c>
      <c r="V12" s="104" t="s">
        <v>926</v>
      </c>
      <c r="W12" s="105" t="s">
        <v>763</v>
      </c>
      <c r="Y12" s="103">
        <v>743</v>
      </c>
      <c r="Z12" s="104" t="s">
        <v>255</v>
      </c>
      <c r="AA12" s="105" t="s">
        <v>805</v>
      </c>
      <c r="AC12" s="103">
        <v>863</v>
      </c>
      <c r="AD12" s="104"/>
      <c r="AE12" s="105"/>
      <c r="AG12" s="103">
        <v>983</v>
      </c>
      <c r="AH12" s="104" t="s">
        <v>339</v>
      </c>
      <c r="AI12" s="105" t="s">
        <v>831</v>
      </c>
      <c r="AK12" s="103">
        <v>1103</v>
      </c>
      <c r="AL12" s="104" t="s">
        <v>1037</v>
      </c>
      <c r="AM12" s="105"/>
    </row>
    <row r="13" spans="1:39" ht="13.5" customHeight="1">
      <c r="A13" s="106">
        <v>23</v>
      </c>
      <c r="B13" s="107" t="s">
        <v>29</v>
      </c>
      <c r="C13" s="108" t="s">
        <v>528</v>
      </c>
      <c r="E13" s="106">
        <v>143</v>
      </c>
      <c r="F13" s="107" t="s">
        <v>85</v>
      </c>
      <c r="G13" s="108" t="s">
        <v>582</v>
      </c>
      <c r="I13" s="106">
        <v>263</v>
      </c>
      <c r="J13" s="107" t="s">
        <v>135</v>
      </c>
      <c r="K13" s="108" t="s">
        <v>627</v>
      </c>
      <c r="M13" s="106">
        <v>385</v>
      </c>
      <c r="N13" s="107" t="s">
        <v>183</v>
      </c>
      <c r="O13" s="108" t="s">
        <v>679</v>
      </c>
      <c r="Q13" s="106">
        <v>505</v>
      </c>
      <c r="R13" s="107" t="s">
        <v>219</v>
      </c>
      <c r="S13" s="108" t="s">
        <v>720</v>
      </c>
      <c r="U13" s="106">
        <v>625</v>
      </c>
      <c r="V13" s="107" t="s">
        <v>236</v>
      </c>
      <c r="W13" s="108" t="s">
        <v>764</v>
      </c>
      <c r="Y13" s="106">
        <v>745</v>
      </c>
      <c r="Z13" s="107" t="s">
        <v>1527</v>
      </c>
      <c r="AA13" s="108" t="s">
        <v>1057</v>
      </c>
      <c r="AC13" s="106">
        <v>865</v>
      </c>
      <c r="AD13" s="107"/>
      <c r="AE13" s="108"/>
      <c r="AG13" s="106">
        <v>985</v>
      </c>
      <c r="AH13" s="107" t="s">
        <v>1011</v>
      </c>
      <c r="AI13" s="108" t="s">
        <v>832</v>
      </c>
      <c r="AK13" s="106">
        <v>1105</v>
      </c>
      <c r="AL13" s="107" t="s">
        <v>1038</v>
      </c>
      <c r="AM13" s="108"/>
    </row>
    <row r="14" spans="1:39" ht="13.5" customHeight="1">
      <c r="A14" s="106">
        <v>25</v>
      </c>
      <c r="B14" s="107" t="s">
        <v>30</v>
      </c>
      <c r="C14" s="108" t="s">
        <v>529</v>
      </c>
      <c r="E14" s="106">
        <v>145</v>
      </c>
      <c r="F14" s="107" t="s">
        <v>86</v>
      </c>
      <c r="G14" s="108" t="s">
        <v>583</v>
      </c>
      <c r="I14" s="106">
        <v>265</v>
      </c>
      <c r="J14" s="107" t="s">
        <v>136</v>
      </c>
      <c r="K14" s="108" t="s">
        <v>628</v>
      </c>
      <c r="M14" s="106">
        <v>387</v>
      </c>
      <c r="N14" s="107" t="s">
        <v>184</v>
      </c>
      <c r="O14" s="108" t="s">
        <v>1070</v>
      </c>
      <c r="Q14" s="106">
        <v>507</v>
      </c>
      <c r="R14" s="107" t="s">
        <v>896</v>
      </c>
      <c r="S14" s="108" t="s">
        <v>721</v>
      </c>
      <c r="U14" s="106">
        <v>627</v>
      </c>
      <c r="V14" s="107"/>
      <c r="W14" s="108" t="s">
        <v>526</v>
      </c>
      <c r="Y14" s="106">
        <v>747</v>
      </c>
      <c r="Z14" s="107" t="s">
        <v>1522</v>
      </c>
      <c r="AA14" s="108" t="s">
        <v>1056</v>
      </c>
      <c r="AC14" s="106">
        <v>867</v>
      </c>
      <c r="AD14" s="107" t="s">
        <v>985</v>
      </c>
      <c r="AE14" s="108" t="s">
        <v>297</v>
      </c>
      <c r="AG14" s="106">
        <v>987</v>
      </c>
      <c r="AH14" s="107" t="s">
        <v>1012</v>
      </c>
      <c r="AI14" s="108" t="s">
        <v>833</v>
      </c>
      <c r="AK14" s="106">
        <v>1107</v>
      </c>
      <c r="AL14" s="107" t="s">
        <v>1039</v>
      </c>
      <c r="AM14" s="108"/>
    </row>
    <row r="15" spans="1:39" ht="13.5" customHeight="1">
      <c r="A15" s="106">
        <v>27</v>
      </c>
      <c r="B15" s="107" t="s">
        <v>27</v>
      </c>
      <c r="C15" s="108" t="s">
        <v>530</v>
      </c>
      <c r="E15" s="106">
        <v>147</v>
      </c>
      <c r="F15" s="107" t="s">
        <v>87</v>
      </c>
      <c r="G15" s="108" t="s">
        <v>584</v>
      </c>
      <c r="I15" s="106">
        <v>267</v>
      </c>
      <c r="J15" s="107" t="s">
        <v>137</v>
      </c>
      <c r="K15" s="108" t="s">
        <v>629</v>
      </c>
      <c r="M15" s="106">
        <v>389</v>
      </c>
      <c r="N15" s="107" t="s">
        <v>185</v>
      </c>
      <c r="O15" s="108" t="s">
        <v>680</v>
      </c>
      <c r="Q15" s="106">
        <v>509</v>
      </c>
      <c r="R15" s="107" t="s">
        <v>220</v>
      </c>
      <c r="S15" s="108" t="s">
        <v>722</v>
      </c>
      <c r="U15" s="106">
        <v>629</v>
      </c>
      <c r="V15" s="107"/>
      <c r="W15" s="108" t="s">
        <v>526</v>
      </c>
      <c r="Y15" s="106">
        <v>749</v>
      </c>
      <c r="Z15" s="107" t="s">
        <v>957</v>
      </c>
      <c r="AA15" s="108" t="s">
        <v>806</v>
      </c>
      <c r="AC15" s="106">
        <v>869</v>
      </c>
      <c r="AD15" s="107" t="s">
        <v>986</v>
      </c>
      <c r="AE15" s="108" t="s">
        <v>298</v>
      </c>
      <c r="AG15" s="106">
        <v>989</v>
      </c>
      <c r="AH15" s="107" t="s">
        <v>1013</v>
      </c>
      <c r="AI15" s="108" t="s">
        <v>834</v>
      </c>
      <c r="AK15" s="106">
        <v>1109</v>
      </c>
      <c r="AL15" s="107" t="s">
        <v>1628</v>
      </c>
      <c r="AM15" s="108"/>
    </row>
    <row r="16" spans="1:39" ht="13.5" customHeight="1">
      <c r="A16" s="109">
        <v>29</v>
      </c>
      <c r="B16" s="110" t="s">
        <v>31</v>
      </c>
      <c r="C16" s="111" t="s">
        <v>531</v>
      </c>
      <c r="E16" s="109">
        <v>149</v>
      </c>
      <c r="F16" s="113" t="s">
        <v>1615</v>
      </c>
      <c r="G16" s="111" t="s">
        <v>585</v>
      </c>
      <c r="I16" s="109">
        <v>269</v>
      </c>
      <c r="J16" s="110" t="s">
        <v>138</v>
      </c>
      <c r="K16" s="111" t="s">
        <v>630</v>
      </c>
      <c r="M16" s="109">
        <v>391</v>
      </c>
      <c r="N16" s="110" t="s">
        <v>186</v>
      </c>
      <c r="O16" s="111" t="s">
        <v>681</v>
      </c>
      <c r="Q16" s="109">
        <v>511</v>
      </c>
      <c r="R16" s="110" t="s">
        <v>221</v>
      </c>
      <c r="S16" s="111" t="s">
        <v>723</v>
      </c>
      <c r="U16" s="109">
        <v>631</v>
      </c>
      <c r="V16" s="110" t="s">
        <v>927</v>
      </c>
      <c r="W16" s="111" t="s">
        <v>765</v>
      </c>
      <c r="Y16" s="109">
        <v>751</v>
      </c>
      <c r="Z16" s="110" t="s">
        <v>958</v>
      </c>
      <c r="AA16" s="111" t="s">
        <v>807</v>
      </c>
      <c r="AC16" s="109">
        <v>871</v>
      </c>
      <c r="AD16" s="110" t="s">
        <v>987</v>
      </c>
      <c r="AE16" s="111" t="s">
        <v>299</v>
      </c>
      <c r="AG16" s="109">
        <v>991</v>
      </c>
      <c r="AH16" s="110" t="s">
        <v>1014</v>
      </c>
      <c r="AI16" s="111" t="s">
        <v>835</v>
      </c>
      <c r="AK16" s="109">
        <v>1111</v>
      </c>
      <c r="AL16" s="110" t="s">
        <v>1040</v>
      </c>
      <c r="AM16" s="111"/>
    </row>
    <row r="17" spans="1:39" ht="13.5" customHeight="1">
      <c r="A17" s="103">
        <v>31</v>
      </c>
      <c r="B17" s="104" t="s">
        <v>32</v>
      </c>
      <c r="C17" s="105" t="s">
        <v>532</v>
      </c>
      <c r="E17" s="103">
        <v>151</v>
      </c>
      <c r="F17" s="114" t="s">
        <v>1617</v>
      </c>
      <c r="G17" s="105" t="s">
        <v>586</v>
      </c>
      <c r="I17" s="103">
        <v>271</v>
      </c>
      <c r="J17" s="104" t="s">
        <v>139</v>
      </c>
      <c r="K17" s="105" t="s">
        <v>631</v>
      </c>
      <c r="M17" s="103">
        <v>393</v>
      </c>
      <c r="N17" s="104" t="s">
        <v>187</v>
      </c>
      <c r="O17" s="105" t="s">
        <v>682</v>
      </c>
      <c r="Q17" s="103">
        <v>513</v>
      </c>
      <c r="R17" s="104" t="s">
        <v>897</v>
      </c>
      <c r="S17" s="105" t="s">
        <v>724</v>
      </c>
      <c r="U17" s="103">
        <v>633</v>
      </c>
      <c r="V17" s="104" t="s">
        <v>928</v>
      </c>
      <c r="W17" s="105" t="s">
        <v>766</v>
      </c>
      <c r="Y17" s="103">
        <v>753</v>
      </c>
      <c r="Z17" s="104" t="s">
        <v>1523</v>
      </c>
      <c r="AA17" s="105" t="s">
        <v>1055</v>
      </c>
      <c r="AC17" s="103">
        <v>873</v>
      </c>
      <c r="AD17" s="104" t="s">
        <v>988</v>
      </c>
      <c r="AE17" s="105" t="s">
        <v>300</v>
      </c>
      <c r="AG17" s="103">
        <v>993</v>
      </c>
      <c r="AH17" s="104" t="s">
        <v>1015</v>
      </c>
      <c r="AI17" s="105" t="s">
        <v>836</v>
      </c>
      <c r="AK17" s="103">
        <v>1113</v>
      </c>
      <c r="AL17" s="104" t="s">
        <v>1041</v>
      </c>
      <c r="AM17" s="105"/>
    </row>
    <row r="18" spans="1:39" ht="13.5" customHeight="1">
      <c r="A18" s="106">
        <v>33</v>
      </c>
      <c r="B18" s="107" t="s">
        <v>33</v>
      </c>
      <c r="C18" s="108" t="s">
        <v>533</v>
      </c>
      <c r="E18" s="106">
        <v>153</v>
      </c>
      <c r="F18" s="107" t="s">
        <v>90</v>
      </c>
      <c r="G18" s="108" t="s">
        <v>587</v>
      </c>
      <c r="I18" s="106">
        <v>273</v>
      </c>
      <c r="J18" s="107" t="s">
        <v>140</v>
      </c>
      <c r="K18" s="108" t="s">
        <v>632</v>
      </c>
      <c r="M18" s="106">
        <v>395</v>
      </c>
      <c r="N18" s="107" t="s">
        <v>188</v>
      </c>
      <c r="O18" s="108" t="s">
        <v>683</v>
      </c>
      <c r="Q18" s="106">
        <v>515</v>
      </c>
      <c r="R18" s="107" t="s">
        <v>898</v>
      </c>
      <c r="S18" s="108" t="s">
        <v>725</v>
      </c>
      <c r="U18" s="106">
        <v>635</v>
      </c>
      <c r="V18" s="107" t="s">
        <v>929</v>
      </c>
      <c r="W18" s="108" t="s">
        <v>767</v>
      </c>
      <c r="Y18" s="106">
        <v>755</v>
      </c>
      <c r="Z18" s="107"/>
      <c r="AA18" s="108" t="s">
        <v>526</v>
      </c>
      <c r="AC18" s="106">
        <v>875</v>
      </c>
      <c r="AD18" s="107" t="s">
        <v>989</v>
      </c>
      <c r="AE18" s="108" t="s">
        <v>301</v>
      </c>
      <c r="AG18" s="106">
        <v>995</v>
      </c>
      <c r="AH18" s="107" t="s">
        <v>340</v>
      </c>
      <c r="AI18" s="108" t="s">
        <v>837</v>
      </c>
      <c r="AK18" s="106">
        <v>1115</v>
      </c>
      <c r="AL18" s="121" t="s">
        <v>1629</v>
      </c>
      <c r="AM18" s="108"/>
    </row>
    <row r="19" spans="1:39" ht="13.5" customHeight="1">
      <c r="A19" s="106">
        <v>35</v>
      </c>
      <c r="B19" s="107" t="s">
        <v>35</v>
      </c>
      <c r="C19" s="108" t="s">
        <v>534</v>
      </c>
      <c r="E19" s="106">
        <v>155</v>
      </c>
      <c r="F19" s="107" t="s">
        <v>91</v>
      </c>
      <c r="G19" s="108" t="s">
        <v>588</v>
      </c>
      <c r="I19" s="106">
        <v>275</v>
      </c>
      <c r="J19" s="107" t="s">
        <v>141</v>
      </c>
      <c r="K19" s="108" t="s">
        <v>633</v>
      </c>
      <c r="M19" s="106">
        <v>397</v>
      </c>
      <c r="N19" s="107" t="s">
        <v>189</v>
      </c>
      <c r="O19" s="108" t="s">
        <v>684</v>
      </c>
      <c r="Q19" s="106">
        <v>517</v>
      </c>
      <c r="R19" s="107"/>
      <c r="S19" s="108" t="s">
        <v>526</v>
      </c>
      <c r="U19" s="106">
        <v>637</v>
      </c>
      <c r="V19" s="107"/>
      <c r="W19" s="108" t="s">
        <v>526</v>
      </c>
      <c r="Y19" s="106">
        <v>757</v>
      </c>
      <c r="Z19" s="107"/>
      <c r="AA19" s="108" t="s">
        <v>526</v>
      </c>
      <c r="AC19" s="106">
        <v>877</v>
      </c>
      <c r="AD19" s="107"/>
      <c r="AE19" s="108"/>
      <c r="AG19" s="106">
        <v>997</v>
      </c>
      <c r="AH19" s="107"/>
      <c r="AI19" s="108" t="s">
        <v>526</v>
      </c>
      <c r="AK19" s="106">
        <v>1117</v>
      </c>
      <c r="AL19" s="107"/>
      <c r="AM19" s="108"/>
    </row>
    <row r="20" spans="1:39" ht="13.5" customHeight="1">
      <c r="A20" s="106">
        <v>37</v>
      </c>
      <c r="B20" s="107" t="s">
        <v>36</v>
      </c>
      <c r="C20" s="108" t="s">
        <v>535</v>
      </c>
      <c r="E20" s="106">
        <v>157</v>
      </c>
      <c r="F20" s="107" t="s">
        <v>92</v>
      </c>
      <c r="G20" s="108" t="s">
        <v>589</v>
      </c>
      <c r="I20" s="106">
        <v>277</v>
      </c>
      <c r="J20" s="107" t="s">
        <v>142</v>
      </c>
      <c r="K20" s="108" t="s">
        <v>634</v>
      </c>
      <c r="M20" s="106">
        <v>399</v>
      </c>
      <c r="N20" s="107"/>
      <c r="O20" s="108" t="s">
        <v>526</v>
      </c>
      <c r="Q20" s="106">
        <v>519</v>
      </c>
      <c r="R20" s="107"/>
      <c r="S20" s="108" t="s">
        <v>526</v>
      </c>
      <c r="U20" s="106">
        <v>639</v>
      </c>
      <c r="V20" s="107"/>
      <c r="W20" s="108" t="s">
        <v>526</v>
      </c>
      <c r="Y20" s="106">
        <v>759</v>
      </c>
      <c r="Z20" s="107" t="s">
        <v>257</v>
      </c>
      <c r="AA20" s="108" t="s">
        <v>808</v>
      </c>
      <c r="AC20" s="106">
        <v>879</v>
      </c>
      <c r="AD20" s="107"/>
      <c r="AE20" s="108"/>
      <c r="AG20" s="106">
        <v>999</v>
      </c>
      <c r="AH20" s="107"/>
      <c r="AI20" s="108"/>
      <c r="AK20" s="106">
        <v>1119</v>
      </c>
      <c r="AL20" s="107"/>
      <c r="AM20" s="108"/>
    </row>
    <row r="21" spans="1:39" ht="13.5" customHeight="1">
      <c r="A21" s="109">
        <v>39</v>
      </c>
      <c r="B21" s="110" t="s">
        <v>864</v>
      </c>
      <c r="C21" s="111" t="s">
        <v>536</v>
      </c>
      <c r="E21" s="109">
        <v>159</v>
      </c>
      <c r="F21" s="110" t="s">
        <v>1555</v>
      </c>
      <c r="G21" s="111" t="s">
        <v>590</v>
      </c>
      <c r="I21" s="109">
        <v>279</v>
      </c>
      <c r="J21" s="117" t="s">
        <v>1556</v>
      </c>
      <c r="K21" s="118" t="s">
        <v>635</v>
      </c>
      <c r="M21" s="109">
        <v>401</v>
      </c>
      <c r="N21" s="110" t="s">
        <v>1557</v>
      </c>
      <c r="O21" s="111" t="s">
        <v>685</v>
      </c>
      <c r="Q21" s="109">
        <v>521</v>
      </c>
      <c r="R21" s="110"/>
      <c r="S21" s="111" t="s">
        <v>526</v>
      </c>
      <c r="U21" s="109">
        <v>641</v>
      </c>
      <c r="V21" s="110" t="s">
        <v>1558</v>
      </c>
      <c r="W21" s="111" t="s">
        <v>768</v>
      </c>
      <c r="Y21" s="109">
        <v>761</v>
      </c>
      <c r="Z21" s="110" t="s">
        <v>1559</v>
      </c>
      <c r="AA21" s="111" t="s">
        <v>809</v>
      </c>
      <c r="AC21" s="109">
        <v>881</v>
      </c>
      <c r="AD21" s="110" t="s">
        <v>1560</v>
      </c>
      <c r="AE21" s="111" t="s">
        <v>304</v>
      </c>
      <c r="AG21" s="109">
        <v>1001</v>
      </c>
      <c r="AH21" s="113" t="s">
        <v>1619</v>
      </c>
      <c r="AI21" s="111"/>
      <c r="AK21" s="109">
        <v>1121</v>
      </c>
      <c r="AL21" s="110" t="s">
        <v>1561</v>
      </c>
      <c r="AM21" s="111"/>
    </row>
    <row r="22" spans="1:39" ht="13.5" customHeight="1">
      <c r="A22" s="103">
        <v>41</v>
      </c>
      <c r="B22" s="104" t="s">
        <v>37</v>
      </c>
      <c r="C22" s="105" t="s">
        <v>537</v>
      </c>
      <c r="E22" s="103">
        <v>161</v>
      </c>
      <c r="F22" s="104" t="s">
        <v>94</v>
      </c>
      <c r="G22" s="105" t="s">
        <v>591</v>
      </c>
      <c r="I22" s="103">
        <v>281</v>
      </c>
      <c r="J22" s="104" t="s">
        <v>145</v>
      </c>
      <c r="K22" s="105" t="s">
        <v>636</v>
      </c>
      <c r="M22" s="103">
        <v>403</v>
      </c>
      <c r="N22" s="104" t="s">
        <v>191</v>
      </c>
      <c r="O22" s="105" t="s">
        <v>686</v>
      </c>
      <c r="Q22" s="103">
        <v>523</v>
      </c>
      <c r="R22" s="104"/>
      <c r="S22" s="105" t="s">
        <v>526</v>
      </c>
      <c r="U22" s="103">
        <v>643</v>
      </c>
      <c r="V22" s="104" t="s">
        <v>931</v>
      </c>
      <c r="W22" s="105" t="s">
        <v>769</v>
      </c>
      <c r="Y22" s="103">
        <v>763</v>
      </c>
      <c r="Z22" s="104" t="s">
        <v>960</v>
      </c>
      <c r="AA22" s="105" t="s">
        <v>1054</v>
      </c>
      <c r="AC22" s="103">
        <v>883</v>
      </c>
      <c r="AD22" s="104"/>
      <c r="AE22" s="105"/>
      <c r="AG22" s="103">
        <v>1003</v>
      </c>
      <c r="AH22" s="104" t="s">
        <v>1016</v>
      </c>
      <c r="AI22" s="105"/>
      <c r="AK22" s="103">
        <v>1123</v>
      </c>
      <c r="AL22" s="104" t="s">
        <v>1043</v>
      </c>
      <c r="AM22" s="105"/>
    </row>
    <row r="23" spans="1:39" ht="13.5" customHeight="1">
      <c r="A23" s="106">
        <v>43</v>
      </c>
      <c r="B23" s="107" t="s">
        <v>38</v>
      </c>
      <c r="C23" s="108" t="s">
        <v>538</v>
      </c>
      <c r="E23" s="106">
        <v>163</v>
      </c>
      <c r="F23" s="107" t="s">
        <v>95</v>
      </c>
      <c r="G23" s="108" t="s">
        <v>592</v>
      </c>
      <c r="I23" s="106">
        <v>283</v>
      </c>
      <c r="J23" s="107" t="s">
        <v>146</v>
      </c>
      <c r="K23" s="108" t="s">
        <v>637</v>
      </c>
      <c r="M23" s="106">
        <v>405</v>
      </c>
      <c r="N23" s="107" t="s">
        <v>192</v>
      </c>
      <c r="O23" s="108" t="s">
        <v>687</v>
      </c>
      <c r="Q23" s="106">
        <v>525</v>
      </c>
      <c r="R23" s="107"/>
      <c r="S23" s="108" t="s">
        <v>526</v>
      </c>
      <c r="U23" s="106">
        <v>645</v>
      </c>
      <c r="V23" s="107" t="s">
        <v>932</v>
      </c>
      <c r="W23" s="108" t="s">
        <v>1061</v>
      </c>
      <c r="Y23" s="106">
        <v>765</v>
      </c>
      <c r="Z23" s="107" t="s">
        <v>961</v>
      </c>
      <c r="AA23" s="108" t="s">
        <v>810</v>
      </c>
      <c r="AC23" s="106">
        <v>885</v>
      </c>
      <c r="AD23" s="107"/>
      <c r="AE23" s="108"/>
      <c r="AG23" s="106">
        <v>1005</v>
      </c>
      <c r="AH23" s="107" t="s">
        <v>1017</v>
      </c>
      <c r="AI23" s="108"/>
      <c r="AK23" s="106">
        <v>1125</v>
      </c>
      <c r="AL23" s="107"/>
      <c r="AM23" s="108"/>
    </row>
    <row r="24" spans="1:39" ht="13.5" customHeight="1">
      <c r="A24" s="106">
        <v>45</v>
      </c>
      <c r="B24" s="112"/>
      <c r="C24" s="115" t="s">
        <v>526</v>
      </c>
      <c r="E24" s="106">
        <v>165</v>
      </c>
      <c r="F24" s="107" t="s">
        <v>96</v>
      </c>
      <c r="G24" s="108" t="s">
        <v>593</v>
      </c>
      <c r="I24" s="106">
        <v>285</v>
      </c>
      <c r="J24" s="107" t="s">
        <v>147</v>
      </c>
      <c r="K24" s="108" t="s">
        <v>638</v>
      </c>
      <c r="M24" s="106">
        <v>407</v>
      </c>
      <c r="N24" s="107" t="s">
        <v>193</v>
      </c>
      <c r="O24" s="108" t="s">
        <v>688</v>
      </c>
      <c r="Q24" s="106">
        <v>527</v>
      </c>
      <c r="R24" s="107"/>
      <c r="S24" s="108" t="s">
        <v>526</v>
      </c>
      <c r="U24" s="106">
        <v>647</v>
      </c>
      <c r="V24" s="107" t="s">
        <v>239</v>
      </c>
      <c r="W24" s="108" t="s">
        <v>770</v>
      </c>
      <c r="Y24" s="106">
        <v>767</v>
      </c>
      <c r="Z24" s="107" t="s">
        <v>962</v>
      </c>
      <c r="AA24" s="108" t="s">
        <v>811</v>
      </c>
      <c r="AC24" s="106">
        <v>887</v>
      </c>
      <c r="AD24" s="107" t="s">
        <v>993</v>
      </c>
      <c r="AE24" s="108" t="s">
        <v>305</v>
      </c>
      <c r="AG24" s="106">
        <v>1007</v>
      </c>
      <c r="AH24" s="107" t="s">
        <v>1018</v>
      </c>
      <c r="AI24" s="108"/>
      <c r="AK24" s="106">
        <v>1127</v>
      </c>
      <c r="AL24" s="107"/>
      <c r="AM24" s="108"/>
    </row>
    <row r="25" spans="1:39" ht="13.5" customHeight="1">
      <c r="A25" s="106">
        <v>47</v>
      </c>
      <c r="B25" s="107" t="s">
        <v>40</v>
      </c>
      <c r="C25" s="108" t="s">
        <v>539</v>
      </c>
      <c r="E25" s="106">
        <v>167</v>
      </c>
      <c r="F25" s="107" t="s">
        <v>97</v>
      </c>
      <c r="G25" s="108" t="s">
        <v>594</v>
      </c>
      <c r="I25" s="106">
        <v>287</v>
      </c>
      <c r="J25" s="119"/>
      <c r="K25" s="120"/>
      <c r="M25" s="106">
        <v>409</v>
      </c>
      <c r="N25" s="107" t="s">
        <v>194</v>
      </c>
      <c r="O25" s="108" t="s">
        <v>689</v>
      </c>
      <c r="Q25" s="106">
        <v>529</v>
      </c>
      <c r="R25" s="107"/>
      <c r="S25" s="108" t="s">
        <v>526</v>
      </c>
      <c r="U25" s="106">
        <v>649</v>
      </c>
      <c r="V25" s="107" t="s">
        <v>933</v>
      </c>
      <c r="W25" s="108" t="s">
        <v>1060</v>
      </c>
      <c r="Y25" s="106">
        <v>769</v>
      </c>
      <c r="Z25" s="107"/>
      <c r="AA25" s="108" t="s">
        <v>526</v>
      </c>
      <c r="AC25" s="106">
        <v>889</v>
      </c>
      <c r="AD25" s="107" t="s">
        <v>994</v>
      </c>
      <c r="AE25" s="108" t="s">
        <v>306</v>
      </c>
      <c r="AG25" s="106">
        <v>1009</v>
      </c>
      <c r="AH25" s="107" t="s">
        <v>1019</v>
      </c>
      <c r="AI25" s="108"/>
      <c r="AK25" s="106">
        <v>1129</v>
      </c>
      <c r="AL25" s="107"/>
      <c r="AM25" s="108"/>
    </row>
    <row r="26" spans="1:39" ht="13.5" customHeight="1">
      <c r="A26" s="109">
        <v>49</v>
      </c>
      <c r="B26" s="110" t="s">
        <v>6</v>
      </c>
      <c r="C26" s="111" t="s">
        <v>7</v>
      </c>
      <c r="E26" s="109">
        <v>169</v>
      </c>
      <c r="F26" s="110" t="s">
        <v>1562</v>
      </c>
      <c r="G26" s="111" t="s">
        <v>13</v>
      </c>
      <c r="I26" s="109">
        <v>289</v>
      </c>
      <c r="J26" s="110" t="s">
        <v>1563</v>
      </c>
      <c r="K26" s="111" t="s">
        <v>1564</v>
      </c>
      <c r="M26" s="109">
        <v>411</v>
      </c>
      <c r="N26" s="110" t="s">
        <v>1565</v>
      </c>
      <c r="O26" s="111" t="s">
        <v>1566</v>
      </c>
      <c r="Q26" s="109">
        <v>531</v>
      </c>
      <c r="R26" s="110"/>
      <c r="S26" s="111" t="s">
        <v>526</v>
      </c>
      <c r="U26" s="109">
        <v>651</v>
      </c>
      <c r="V26" s="110" t="s">
        <v>1567</v>
      </c>
      <c r="W26" s="111" t="s">
        <v>1568</v>
      </c>
      <c r="Y26" s="109">
        <v>771</v>
      </c>
      <c r="Z26" s="110"/>
      <c r="AA26" s="111" t="s">
        <v>526</v>
      </c>
      <c r="AC26" s="109">
        <v>891</v>
      </c>
      <c r="AD26" s="110" t="s">
        <v>1569</v>
      </c>
      <c r="AE26" s="111" t="s">
        <v>1570</v>
      </c>
      <c r="AG26" s="109">
        <v>1011</v>
      </c>
      <c r="AH26" s="110" t="s">
        <v>1571</v>
      </c>
      <c r="AI26" s="111"/>
      <c r="AK26" s="109">
        <v>1131</v>
      </c>
      <c r="AL26" s="110" t="s">
        <v>1572</v>
      </c>
      <c r="AM26" s="111"/>
    </row>
    <row r="27" spans="1:39" ht="13.5" customHeight="1">
      <c r="A27" s="103">
        <v>51</v>
      </c>
      <c r="B27" s="104" t="s">
        <v>42</v>
      </c>
      <c r="C27" s="105" t="s">
        <v>541</v>
      </c>
      <c r="E27" s="103">
        <v>171</v>
      </c>
      <c r="F27" s="104" t="s">
        <v>99</v>
      </c>
      <c r="G27" s="105" t="s">
        <v>595</v>
      </c>
      <c r="I27" s="103">
        <v>291</v>
      </c>
      <c r="J27" s="104" t="s">
        <v>151</v>
      </c>
      <c r="K27" s="105" t="s">
        <v>641</v>
      </c>
      <c r="M27" s="103">
        <v>413</v>
      </c>
      <c r="N27" s="104" t="s">
        <v>196</v>
      </c>
      <c r="O27" s="105" t="s">
        <v>691</v>
      </c>
      <c r="Q27" s="103">
        <v>533</v>
      </c>
      <c r="R27" s="104" t="s">
        <v>222</v>
      </c>
      <c r="S27" s="105" t="s">
        <v>726</v>
      </c>
      <c r="U27" s="103">
        <v>653</v>
      </c>
      <c r="V27" s="104" t="s">
        <v>241</v>
      </c>
      <c r="W27" s="105" t="s">
        <v>772</v>
      </c>
      <c r="Y27" s="103">
        <v>773</v>
      </c>
      <c r="Z27" s="104" t="s">
        <v>260</v>
      </c>
      <c r="AA27" s="105" t="s">
        <v>1053</v>
      </c>
      <c r="AC27" s="103">
        <v>893</v>
      </c>
      <c r="AD27" s="104" t="s">
        <v>307</v>
      </c>
      <c r="AE27" s="105" t="s">
        <v>310</v>
      </c>
      <c r="AG27" s="103">
        <v>1013</v>
      </c>
      <c r="AH27" s="104" t="s">
        <v>1020</v>
      </c>
      <c r="AI27" s="105"/>
      <c r="AK27" s="103">
        <v>1133</v>
      </c>
      <c r="AL27" s="104"/>
      <c r="AM27" s="105"/>
    </row>
    <row r="28" spans="1:39" ht="13.5" customHeight="1">
      <c r="A28" s="106">
        <v>53</v>
      </c>
      <c r="B28" s="112"/>
      <c r="C28" s="115"/>
      <c r="E28" s="106">
        <v>173</v>
      </c>
      <c r="F28" s="107" t="s">
        <v>100</v>
      </c>
      <c r="G28" s="108" t="s">
        <v>596</v>
      </c>
      <c r="I28" s="106">
        <v>293</v>
      </c>
      <c r="J28" s="107" t="s">
        <v>152</v>
      </c>
      <c r="K28" s="108" t="s">
        <v>642</v>
      </c>
      <c r="M28" s="106">
        <v>415</v>
      </c>
      <c r="N28" s="107"/>
      <c r="O28" s="108" t="s">
        <v>526</v>
      </c>
      <c r="Q28" s="106">
        <v>535</v>
      </c>
      <c r="R28" s="107" t="s">
        <v>899</v>
      </c>
      <c r="S28" s="108" t="s">
        <v>727</v>
      </c>
      <c r="U28" s="106">
        <v>655</v>
      </c>
      <c r="V28" s="107" t="s">
        <v>934</v>
      </c>
      <c r="W28" s="108" t="s">
        <v>773</v>
      </c>
      <c r="Y28" s="106">
        <v>775</v>
      </c>
      <c r="Z28" s="107" t="s">
        <v>1529</v>
      </c>
      <c r="AA28" s="108" t="s">
        <v>433</v>
      </c>
      <c r="AC28" s="106">
        <v>895</v>
      </c>
      <c r="AD28" s="107" t="s">
        <v>309</v>
      </c>
      <c r="AE28" s="108" t="s">
        <v>312</v>
      </c>
      <c r="AG28" s="106">
        <v>1015</v>
      </c>
      <c r="AH28" s="107" t="s">
        <v>343</v>
      </c>
      <c r="AI28" s="108"/>
      <c r="AK28" s="106">
        <v>1135</v>
      </c>
      <c r="AL28" s="107"/>
      <c r="AM28" s="108"/>
    </row>
    <row r="29" spans="1:39" ht="13.5" customHeight="1">
      <c r="A29" s="106">
        <v>55</v>
      </c>
      <c r="B29" s="107" t="s">
        <v>43</v>
      </c>
      <c r="C29" s="108" t="s">
        <v>543</v>
      </c>
      <c r="E29" s="106">
        <v>175</v>
      </c>
      <c r="F29" s="107"/>
      <c r="G29" s="108" t="s">
        <v>526</v>
      </c>
      <c r="I29" s="106">
        <v>295</v>
      </c>
      <c r="J29" s="107" t="s">
        <v>153</v>
      </c>
      <c r="K29" s="108" t="s">
        <v>643</v>
      </c>
      <c r="M29" s="106">
        <v>417</v>
      </c>
      <c r="N29" s="107" t="s">
        <v>197</v>
      </c>
      <c r="O29" s="108" t="s">
        <v>692</v>
      </c>
      <c r="Q29" s="106">
        <v>537</v>
      </c>
      <c r="R29" s="107" t="s">
        <v>223</v>
      </c>
      <c r="S29" s="108" t="s">
        <v>728</v>
      </c>
      <c r="U29" s="106">
        <v>657</v>
      </c>
      <c r="V29" s="107" t="s">
        <v>242</v>
      </c>
      <c r="W29" s="108" t="s">
        <v>774</v>
      </c>
      <c r="Y29" s="106">
        <v>777</v>
      </c>
      <c r="Z29" s="107" t="s">
        <v>261</v>
      </c>
      <c r="AA29" s="108" t="s">
        <v>435</v>
      </c>
      <c r="AC29" s="106">
        <v>897</v>
      </c>
      <c r="AD29" s="107" t="s">
        <v>311</v>
      </c>
      <c r="AE29" s="108" t="s">
        <v>314</v>
      </c>
      <c r="AG29" s="106">
        <v>1017</v>
      </c>
      <c r="AH29" s="107" t="s">
        <v>1021</v>
      </c>
      <c r="AI29" s="108"/>
      <c r="AK29" s="106">
        <v>1137</v>
      </c>
      <c r="AL29" s="107"/>
      <c r="AM29" s="108"/>
    </row>
    <row r="30" spans="1:39" ht="13.5" customHeight="1">
      <c r="A30" s="106">
        <v>57</v>
      </c>
      <c r="B30" s="107" t="s">
        <v>44</v>
      </c>
      <c r="C30" s="108" t="s">
        <v>544</v>
      </c>
      <c r="E30" s="106">
        <v>177</v>
      </c>
      <c r="F30" s="107" t="s">
        <v>102</v>
      </c>
      <c r="G30" s="108" t="s">
        <v>597</v>
      </c>
      <c r="I30" s="106">
        <v>297</v>
      </c>
      <c r="J30" s="107" t="s">
        <v>154</v>
      </c>
      <c r="K30" s="108" t="s">
        <v>644</v>
      </c>
      <c r="M30" s="106">
        <v>419</v>
      </c>
      <c r="N30" s="107" t="s">
        <v>198</v>
      </c>
      <c r="O30" s="108" t="s">
        <v>693</v>
      </c>
      <c r="Q30" s="106">
        <v>539</v>
      </c>
      <c r="R30" s="107" t="s">
        <v>224</v>
      </c>
      <c r="S30" s="108" t="s">
        <v>729</v>
      </c>
      <c r="U30" s="106">
        <v>659</v>
      </c>
      <c r="V30" s="107" t="s">
        <v>243</v>
      </c>
      <c r="W30" s="108" t="s">
        <v>775</v>
      </c>
      <c r="Y30" s="106">
        <v>779</v>
      </c>
      <c r="Z30" s="107" t="s">
        <v>964</v>
      </c>
      <c r="AA30" s="108" t="s">
        <v>437</v>
      </c>
      <c r="AC30" s="106">
        <v>899</v>
      </c>
      <c r="AD30" s="107" t="s">
        <v>313</v>
      </c>
      <c r="AE30" s="108" t="s">
        <v>316</v>
      </c>
      <c r="AG30" s="106">
        <v>1019</v>
      </c>
      <c r="AH30" s="107" t="s">
        <v>1022</v>
      </c>
      <c r="AI30" s="108"/>
      <c r="AK30" s="106">
        <v>1139</v>
      </c>
      <c r="AL30" s="107"/>
      <c r="AM30" s="108"/>
    </row>
    <row r="31" spans="1:39" ht="13.5" customHeight="1">
      <c r="A31" s="109">
        <v>59</v>
      </c>
      <c r="B31" s="110" t="s">
        <v>46</v>
      </c>
      <c r="C31" s="111" t="s">
        <v>545</v>
      </c>
      <c r="E31" s="109">
        <v>179</v>
      </c>
      <c r="F31" s="110" t="s">
        <v>103</v>
      </c>
      <c r="G31" s="111" t="s">
        <v>598</v>
      </c>
      <c r="I31" s="109">
        <v>299</v>
      </c>
      <c r="J31" s="110" t="s">
        <v>155</v>
      </c>
      <c r="K31" s="111" t="s">
        <v>645</v>
      </c>
      <c r="M31" s="109">
        <v>421</v>
      </c>
      <c r="N31" s="110" t="s">
        <v>199</v>
      </c>
      <c r="O31" s="111" t="s">
        <v>1069</v>
      </c>
      <c r="Q31" s="109">
        <v>541</v>
      </c>
      <c r="R31" s="110" t="s">
        <v>900</v>
      </c>
      <c r="S31" s="111" t="s">
        <v>730</v>
      </c>
      <c r="U31" s="109">
        <v>661</v>
      </c>
      <c r="V31" s="110" t="s">
        <v>244</v>
      </c>
      <c r="W31" s="111" t="s">
        <v>776</v>
      </c>
      <c r="Y31" s="109">
        <v>781</v>
      </c>
      <c r="Z31" s="110" t="s">
        <v>965</v>
      </c>
      <c r="AA31" s="111" t="s">
        <v>439</v>
      </c>
      <c r="AC31" s="109">
        <v>901</v>
      </c>
      <c r="AD31" s="110" t="s">
        <v>315</v>
      </c>
      <c r="AE31" s="111" t="s">
        <v>317</v>
      </c>
      <c r="AG31" s="109">
        <v>1021</v>
      </c>
      <c r="AH31" s="110" t="s">
        <v>344</v>
      </c>
      <c r="AI31" s="111"/>
      <c r="AK31" s="109">
        <v>1141</v>
      </c>
      <c r="AL31" s="110" t="s">
        <v>1045</v>
      </c>
      <c r="AM31" s="111"/>
    </row>
    <row r="32" spans="1:39" ht="13.5" customHeight="1">
      <c r="A32" s="103">
        <v>61</v>
      </c>
      <c r="B32" s="104" t="s">
        <v>47</v>
      </c>
      <c r="C32" s="105" t="s">
        <v>546</v>
      </c>
      <c r="E32" s="103">
        <v>181</v>
      </c>
      <c r="F32" s="104" t="s">
        <v>104</v>
      </c>
      <c r="G32" s="105" t="s">
        <v>599</v>
      </c>
      <c r="I32" s="103">
        <v>301</v>
      </c>
      <c r="J32" s="104" t="s">
        <v>156</v>
      </c>
      <c r="K32" s="105" t="s">
        <v>646</v>
      </c>
      <c r="M32" s="103">
        <v>423</v>
      </c>
      <c r="N32" s="104" t="s">
        <v>200</v>
      </c>
      <c r="O32" s="105" t="s">
        <v>694</v>
      </c>
      <c r="Q32" s="103">
        <v>543</v>
      </c>
      <c r="R32" s="104" t="s">
        <v>225</v>
      </c>
      <c r="S32" s="105" t="s">
        <v>731</v>
      </c>
      <c r="U32" s="103">
        <v>663</v>
      </c>
      <c r="V32" s="104" t="s">
        <v>935</v>
      </c>
      <c r="W32" s="105" t="s">
        <v>777</v>
      </c>
      <c r="Y32" s="103">
        <v>783</v>
      </c>
      <c r="Z32" s="104" t="s">
        <v>262</v>
      </c>
      <c r="AA32" s="105" t="s">
        <v>441</v>
      </c>
      <c r="AC32" s="103">
        <v>903</v>
      </c>
      <c r="AD32" s="104" t="s">
        <v>996</v>
      </c>
      <c r="AE32" s="105" t="s">
        <v>318</v>
      </c>
      <c r="AG32" s="103">
        <v>1023</v>
      </c>
      <c r="AH32" s="114" t="s">
        <v>1620</v>
      </c>
      <c r="AI32" s="105"/>
      <c r="AK32" s="103">
        <v>1143</v>
      </c>
      <c r="AL32" s="104"/>
      <c r="AM32" s="105"/>
    </row>
    <row r="33" spans="1:39" ht="13.5" customHeight="1">
      <c r="A33" s="106">
        <v>63</v>
      </c>
      <c r="B33" s="107" t="s">
        <v>48</v>
      </c>
      <c r="C33" s="108" t="s">
        <v>547</v>
      </c>
      <c r="E33" s="106">
        <v>183</v>
      </c>
      <c r="F33" s="107" t="s">
        <v>105</v>
      </c>
      <c r="G33" s="108" t="s">
        <v>600</v>
      </c>
      <c r="I33" s="106">
        <v>303</v>
      </c>
      <c r="J33" s="107" t="s">
        <v>157</v>
      </c>
      <c r="K33" s="108" t="s">
        <v>647</v>
      </c>
      <c r="M33" s="106">
        <v>425</v>
      </c>
      <c r="N33" s="107" t="s">
        <v>881</v>
      </c>
      <c r="O33" s="108" t="s">
        <v>1539</v>
      </c>
      <c r="Q33" s="106">
        <v>545</v>
      </c>
      <c r="R33" s="107" t="s">
        <v>901</v>
      </c>
      <c r="S33" s="108" t="s">
        <v>732</v>
      </c>
      <c r="U33" s="106">
        <v>665</v>
      </c>
      <c r="V33" s="107" t="s">
        <v>936</v>
      </c>
      <c r="W33" s="108" t="s">
        <v>1059</v>
      </c>
      <c r="Y33" s="106">
        <v>785</v>
      </c>
      <c r="Z33" s="107" t="s">
        <v>263</v>
      </c>
      <c r="AA33" s="108" t="s">
        <v>443</v>
      </c>
      <c r="AC33" s="106">
        <v>905</v>
      </c>
      <c r="AD33" s="107" t="s">
        <v>150</v>
      </c>
      <c r="AE33" s="108" t="s">
        <v>319</v>
      </c>
      <c r="AG33" s="106">
        <v>1025</v>
      </c>
      <c r="AH33" s="107" t="s">
        <v>1023</v>
      </c>
      <c r="AI33" s="108"/>
      <c r="AK33" s="106">
        <v>1145</v>
      </c>
      <c r="AL33" s="107"/>
      <c r="AM33" s="108"/>
    </row>
    <row r="34" spans="1:39" ht="13.5" customHeight="1">
      <c r="A34" s="106">
        <v>65</v>
      </c>
      <c r="B34" s="107" t="s">
        <v>866</v>
      </c>
      <c r="C34" s="108" t="s">
        <v>548</v>
      </c>
      <c r="E34" s="106">
        <v>185</v>
      </c>
      <c r="F34" s="107" t="s">
        <v>1573</v>
      </c>
      <c r="G34" s="108" t="s">
        <v>601</v>
      </c>
      <c r="I34" s="106">
        <v>305</v>
      </c>
      <c r="J34" s="107" t="s">
        <v>1574</v>
      </c>
      <c r="K34" s="108" t="s">
        <v>648</v>
      </c>
      <c r="M34" s="106">
        <v>427</v>
      </c>
      <c r="N34" s="107" t="s">
        <v>882</v>
      </c>
      <c r="O34" s="108" t="s">
        <v>1538</v>
      </c>
      <c r="Q34" s="106">
        <v>547</v>
      </c>
      <c r="R34" s="107" t="s">
        <v>1575</v>
      </c>
      <c r="S34" s="108" t="s">
        <v>733</v>
      </c>
      <c r="U34" s="106">
        <v>667</v>
      </c>
      <c r="V34" s="107" t="s">
        <v>1576</v>
      </c>
      <c r="W34" s="108" t="s">
        <v>778</v>
      </c>
      <c r="Y34" s="106">
        <v>787</v>
      </c>
      <c r="Z34" s="107" t="s">
        <v>1577</v>
      </c>
      <c r="AA34" s="108" t="s">
        <v>445</v>
      </c>
      <c r="AC34" s="106">
        <v>907</v>
      </c>
      <c r="AD34" s="107" t="s">
        <v>1578</v>
      </c>
      <c r="AE34" s="108" t="s">
        <v>321</v>
      </c>
      <c r="AG34" s="106">
        <v>1027</v>
      </c>
      <c r="AH34" s="107" t="s">
        <v>1579</v>
      </c>
      <c r="AI34" s="108"/>
      <c r="AK34" s="106">
        <v>1147</v>
      </c>
      <c r="AL34" s="107"/>
      <c r="AM34" s="108"/>
    </row>
    <row r="35" spans="1:39" ht="13.5" customHeight="1">
      <c r="A35" s="106">
        <v>67</v>
      </c>
      <c r="B35" s="107" t="s">
        <v>867</v>
      </c>
      <c r="C35" s="108" t="s">
        <v>8</v>
      </c>
      <c r="E35" s="106">
        <v>187</v>
      </c>
      <c r="F35" s="107" t="s">
        <v>1580</v>
      </c>
      <c r="G35" s="108" t="s">
        <v>602</v>
      </c>
      <c r="I35" s="106">
        <v>307</v>
      </c>
      <c r="J35" s="107"/>
      <c r="K35" s="108" t="s">
        <v>526</v>
      </c>
      <c r="M35" s="106">
        <v>429</v>
      </c>
      <c r="N35" s="107" t="s">
        <v>1581</v>
      </c>
      <c r="O35" s="108" t="s">
        <v>695</v>
      </c>
      <c r="Q35" s="106">
        <v>549</v>
      </c>
      <c r="R35" s="107" t="s">
        <v>1582</v>
      </c>
      <c r="S35" s="108" t="s">
        <v>734</v>
      </c>
      <c r="U35" s="106">
        <v>669</v>
      </c>
      <c r="V35" s="107" t="s">
        <v>1583</v>
      </c>
      <c r="W35" s="108" t="s">
        <v>779</v>
      </c>
      <c r="Y35" s="106">
        <v>789</v>
      </c>
      <c r="Z35" s="107" t="s">
        <v>1584</v>
      </c>
      <c r="AA35" s="108" t="s">
        <v>447</v>
      </c>
      <c r="AC35" s="106">
        <v>909</v>
      </c>
      <c r="AD35" s="107" t="s">
        <v>1585</v>
      </c>
      <c r="AE35" s="108" t="s">
        <v>322</v>
      </c>
      <c r="AG35" s="106">
        <v>1029</v>
      </c>
      <c r="AH35" s="107" t="s">
        <v>1586</v>
      </c>
      <c r="AI35" s="108"/>
      <c r="AK35" s="106">
        <v>1149</v>
      </c>
      <c r="AL35" s="107"/>
      <c r="AM35" s="108"/>
    </row>
    <row r="36" spans="1:39" ht="13.5" customHeight="1">
      <c r="A36" s="109">
        <v>69</v>
      </c>
      <c r="B36" s="110" t="s">
        <v>49</v>
      </c>
      <c r="C36" s="111" t="s">
        <v>549</v>
      </c>
      <c r="E36" s="109">
        <v>189</v>
      </c>
      <c r="F36" s="110" t="s">
        <v>108</v>
      </c>
      <c r="G36" s="111" t="s">
        <v>603</v>
      </c>
      <c r="I36" s="109">
        <v>309</v>
      </c>
      <c r="J36" s="110" t="s">
        <v>159</v>
      </c>
      <c r="K36" s="111" t="s">
        <v>649</v>
      </c>
      <c r="M36" s="109">
        <v>431</v>
      </c>
      <c r="N36" s="110" t="s">
        <v>202</v>
      </c>
      <c r="O36" s="111" t="s">
        <v>696</v>
      </c>
      <c r="Q36" s="109">
        <v>551</v>
      </c>
      <c r="R36" s="110" t="s">
        <v>904</v>
      </c>
      <c r="S36" s="111" t="s">
        <v>735</v>
      </c>
      <c r="U36" s="109">
        <v>671</v>
      </c>
      <c r="V36" s="110" t="s">
        <v>245</v>
      </c>
      <c r="W36" s="111" t="s">
        <v>780</v>
      </c>
      <c r="Y36" s="109">
        <v>791</v>
      </c>
      <c r="Z36" s="110" t="s">
        <v>967</v>
      </c>
      <c r="AA36" s="111" t="s">
        <v>449</v>
      </c>
      <c r="AC36" s="109">
        <v>911</v>
      </c>
      <c r="AD36" s="110"/>
      <c r="AE36" s="111"/>
      <c r="AG36" s="109">
        <v>1031</v>
      </c>
      <c r="AH36" s="110" t="s">
        <v>347</v>
      </c>
      <c r="AI36" s="111"/>
      <c r="AK36" s="109">
        <v>1151</v>
      </c>
      <c r="AL36" s="110" t="s">
        <v>1046</v>
      </c>
      <c r="AM36" s="111"/>
    </row>
    <row r="37" spans="1:39" ht="13.5" customHeight="1">
      <c r="A37" s="103">
        <v>71</v>
      </c>
      <c r="B37" s="104" t="s">
        <v>50</v>
      </c>
      <c r="C37" s="105" t="s">
        <v>550</v>
      </c>
      <c r="E37" s="103">
        <v>191</v>
      </c>
      <c r="F37" s="104" t="s">
        <v>109</v>
      </c>
      <c r="G37" s="105" t="s">
        <v>604</v>
      </c>
      <c r="I37" s="103">
        <v>311</v>
      </c>
      <c r="J37" s="104" t="s">
        <v>160</v>
      </c>
      <c r="K37" s="105" t="s">
        <v>650</v>
      </c>
      <c r="M37" s="103">
        <v>433</v>
      </c>
      <c r="N37" s="104"/>
      <c r="O37" s="105" t="s">
        <v>526</v>
      </c>
      <c r="Q37" s="103">
        <v>553</v>
      </c>
      <c r="R37" s="104" t="s">
        <v>905</v>
      </c>
      <c r="S37" s="105" t="s">
        <v>1063</v>
      </c>
      <c r="U37" s="103">
        <v>673</v>
      </c>
      <c r="V37" s="104" t="s">
        <v>246</v>
      </c>
      <c r="W37" s="105" t="s">
        <v>781</v>
      </c>
      <c r="Y37" s="103">
        <v>793</v>
      </c>
      <c r="Z37" s="104" t="s">
        <v>265</v>
      </c>
      <c r="AA37" s="105" t="s">
        <v>451</v>
      </c>
      <c r="AC37" s="103">
        <v>913</v>
      </c>
      <c r="AD37" s="104"/>
      <c r="AE37" s="105"/>
      <c r="AG37" s="103">
        <v>1033</v>
      </c>
      <c r="AH37" s="104" t="s">
        <v>348</v>
      </c>
      <c r="AI37" s="105"/>
      <c r="AK37" s="103">
        <v>1153</v>
      </c>
      <c r="AL37" s="104"/>
      <c r="AM37" s="105"/>
    </row>
    <row r="38" spans="1:39" ht="13.5" customHeight="1">
      <c r="A38" s="106">
        <v>73</v>
      </c>
      <c r="B38" s="107" t="s">
        <v>51</v>
      </c>
      <c r="C38" s="108" t="s">
        <v>551</v>
      </c>
      <c r="E38" s="106">
        <v>193</v>
      </c>
      <c r="F38" s="107" t="s">
        <v>110</v>
      </c>
      <c r="G38" s="108" t="s">
        <v>605</v>
      </c>
      <c r="I38" s="106">
        <v>313</v>
      </c>
      <c r="J38" s="107" t="s">
        <v>161</v>
      </c>
      <c r="K38" s="108" t="s">
        <v>651</v>
      </c>
      <c r="M38" s="106">
        <v>435</v>
      </c>
      <c r="N38" s="107"/>
      <c r="O38" s="108" t="s">
        <v>526</v>
      </c>
      <c r="Q38" s="106">
        <v>555</v>
      </c>
      <c r="R38" s="107" t="s">
        <v>227</v>
      </c>
      <c r="S38" s="108" t="s">
        <v>736</v>
      </c>
      <c r="U38" s="106">
        <v>675</v>
      </c>
      <c r="V38" s="107" t="s">
        <v>247</v>
      </c>
      <c r="W38" s="108" t="s">
        <v>782</v>
      </c>
      <c r="Y38" s="106">
        <v>795</v>
      </c>
      <c r="Z38" s="107" t="s">
        <v>266</v>
      </c>
      <c r="AA38" s="108" t="s">
        <v>453</v>
      </c>
      <c r="AC38" s="106">
        <v>915</v>
      </c>
      <c r="AD38" s="107"/>
      <c r="AE38" s="108"/>
      <c r="AG38" s="106">
        <v>1035</v>
      </c>
      <c r="AH38" s="107" t="s">
        <v>1025</v>
      </c>
      <c r="AI38" s="108"/>
      <c r="AK38" s="106">
        <v>1155</v>
      </c>
      <c r="AL38" s="107"/>
      <c r="AM38" s="108"/>
    </row>
    <row r="39" spans="1:39" ht="13.5" customHeight="1">
      <c r="A39" s="106">
        <v>75</v>
      </c>
      <c r="B39" s="107" t="s">
        <v>52</v>
      </c>
      <c r="C39" s="108" t="s">
        <v>552</v>
      </c>
      <c r="E39" s="106">
        <v>195</v>
      </c>
      <c r="F39" s="107"/>
      <c r="G39" s="108" t="s">
        <v>526</v>
      </c>
      <c r="I39" s="106">
        <v>315</v>
      </c>
      <c r="J39" s="107" t="s">
        <v>162</v>
      </c>
      <c r="K39" s="108" t="s">
        <v>652</v>
      </c>
      <c r="M39" s="106">
        <v>437</v>
      </c>
      <c r="N39" s="107"/>
      <c r="O39" s="108" t="s">
        <v>526</v>
      </c>
      <c r="Q39" s="106">
        <v>557</v>
      </c>
      <c r="R39" s="107" t="s">
        <v>906</v>
      </c>
      <c r="S39" s="108" t="s">
        <v>737</v>
      </c>
      <c r="U39" s="106">
        <v>677</v>
      </c>
      <c r="V39" s="107" t="s">
        <v>939</v>
      </c>
      <c r="W39" s="108" t="s">
        <v>783</v>
      </c>
      <c r="Y39" s="106">
        <v>797</v>
      </c>
      <c r="Z39" s="107" t="s">
        <v>968</v>
      </c>
      <c r="AA39" s="108" t="s">
        <v>455</v>
      </c>
      <c r="AC39" s="106">
        <v>917</v>
      </c>
      <c r="AD39" s="107"/>
      <c r="AE39" s="108"/>
      <c r="AG39" s="106">
        <v>1037</v>
      </c>
      <c r="AH39" s="107" t="s">
        <v>1026</v>
      </c>
      <c r="AI39" s="108"/>
      <c r="AK39" s="106">
        <v>1157</v>
      </c>
      <c r="AL39" s="107"/>
      <c r="AM39" s="108"/>
    </row>
    <row r="40" spans="1:39" ht="13.5" customHeight="1">
      <c r="A40" s="106">
        <v>77</v>
      </c>
      <c r="B40" s="107" t="s">
        <v>53</v>
      </c>
      <c r="C40" s="108" t="s">
        <v>553</v>
      </c>
      <c r="E40" s="106">
        <v>197</v>
      </c>
      <c r="F40" s="107"/>
      <c r="G40" s="108" t="s">
        <v>526</v>
      </c>
      <c r="I40" s="106">
        <v>317</v>
      </c>
      <c r="J40" s="107" t="s">
        <v>163</v>
      </c>
      <c r="K40" s="108" t="s">
        <v>653</v>
      </c>
      <c r="M40" s="106">
        <v>439</v>
      </c>
      <c r="N40" s="107" t="s">
        <v>204</v>
      </c>
      <c r="O40" s="108" t="s">
        <v>697</v>
      </c>
      <c r="Q40" s="106">
        <v>559</v>
      </c>
      <c r="R40" s="107" t="s">
        <v>907</v>
      </c>
      <c r="S40" s="108" t="s">
        <v>738</v>
      </c>
      <c r="U40" s="106">
        <v>679</v>
      </c>
      <c r="V40" s="107" t="s">
        <v>248</v>
      </c>
      <c r="W40" s="108" t="s">
        <v>784</v>
      </c>
      <c r="Y40" s="106">
        <v>799</v>
      </c>
      <c r="Z40" s="107" t="s">
        <v>969</v>
      </c>
      <c r="AA40" s="108" t="s">
        <v>457</v>
      </c>
      <c r="AC40" s="106">
        <v>919</v>
      </c>
      <c r="AD40" s="107" t="s">
        <v>1533</v>
      </c>
      <c r="AE40" s="108" t="s">
        <v>850</v>
      </c>
      <c r="AG40" s="106">
        <v>1039</v>
      </c>
      <c r="AH40" s="112" t="s">
        <v>1621</v>
      </c>
      <c r="AI40" s="108"/>
      <c r="AK40" s="106">
        <v>1159</v>
      </c>
      <c r="AL40" s="107"/>
      <c r="AM40" s="108"/>
    </row>
    <row r="41" spans="1:39" ht="13.5" customHeight="1">
      <c r="A41" s="109">
        <v>79</v>
      </c>
      <c r="B41" s="110" t="s">
        <v>54</v>
      </c>
      <c r="C41" s="111" t="s">
        <v>554</v>
      </c>
      <c r="E41" s="109">
        <v>199</v>
      </c>
      <c r="F41" s="110"/>
      <c r="G41" s="111" t="s">
        <v>526</v>
      </c>
      <c r="I41" s="109">
        <v>319</v>
      </c>
      <c r="J41" s="110" t="s">
        <v>871</v>
      </c>
      <c r="K41" s="111" t="s">
        <v>654</v>
      </c>
      <c r="M41" s="109">
        <v>441</v>
      </c>
      <c r="N41" s="110" t="s">
        <v>205</v>
      </c>
      <c r="O41" s="111" t="s">
        <v>698</v>
      </c>
      <c r="Q41" s="109">
        <v>561</v>
      </c>
      <c r="R41" s="110" t="s">
        <v>908</v>
      </c>
      <c r="S41" s="111" t="s">
        <v>739</v>
      </c>
      <c r="U41" s="109">
        <v>681</v>
      </c>
      <c r="V41" s="110" t="s">
        <v>238</v>
      </c>
      <c r="W41" s="111" t="s">
        <v>769</v>
      </c>
      <c r="Y41" s="109">
        <v>801</v>
      </c>
      <c r="Z41" s="110" t="s">
        <v>970</v>
      </c>
      <c r="AA41" s="111" t="s">
        <v>459</v>
      </c>
      <c r="AC41" s="109">
        <v>921</v>
      </c>
      <c r="AD41" s="110"/>
      <c r="AE41" s="111"/>
      <c r="AG41" s="109">
        <v>1041</v>
      </c>
      <c r="AH41" s="113" t="s">
        <v>1624</v>
      </c>
      <c r="AI41" s="111"/>
      <c r="AK41" s="109">
        <v>1161</v>
      </c>
      <c r="AL41" s="110" t="s">
        <v>1047</v>
      </c>
      <c r="AM41" s="111"/>
    </row>
    <row r="42" spans="1:39" ht="13.5" customHeight="1">
      <c r="A42" s="103">
        <v>81</v>
      </c>
      <c r="B42" s="104" t="s">
        <v>55</v>
      </c>
      <c r="C42" s="105" t="s">
        <v>555</v>
      </c>
      <c r="E42" s="103">
        <v>201</v>
      </c>
      <c r="F42" s="104" t="s">
        <v>869</v>
      </c>
      <c r="G42" s="105" t="s">
        <v>14</v>
      </c>
      <c r="I42" s="103">
        <v>321</v>
      </c>
      <c r="J42" s="104" t="s">
        <v>872</v>
      </c>
      <c r="K42" s="105" t="s">
        <v>655</v>
      </c>
      <c r="M42" s="103">
        <v>443</v>
      </c>
      <c r="N42" s="104" t="s">
        <v>206</v>
      </c>
      <c r="O42" s="105" t="s">
        <v>1068</v>
      </c>
      <c r="Q42" s="103">
        <v>563</v>
      </c>
      <c r="R42" s="104" t="s">
        <v>909</v>
      </c>
      <c r="S42" s="105" t="s">
        <v>740</v>
      </c>
      <c r="U42" s="103">
        <v>683</v>
      </c>
      <c r="V42" s="104" t="s">
        <v>249</v>
      </c>
      <c r="W42" s="105" t="s">
        <v>785</v>
      </c>
      <c r="Y42" s="103">
        <v>803</v>
      </c>
      <c r="Z42" s="104"/>
      <c r="AA42" s="105"/>
      <c r="AC42" s="103">
        <v>923</v>
      </c>
      <c r="AD42" s="104"/>
      <c r="AE42" s="105"/>
      <c r="AG42" s="103">
        <v>1043</v>
      </c>
      <c r="AH42" s="114" t="s">
        <v>1625</v>
      </c>
      <c r="AI42" s="105"/>
      <c r="AK42" s="103">
        <v>1163</v>
      </c>
      <c r="AL42" s="104"/>
      <c r="AM42" s="105"/>
    </row>
    <row r="43" spans="1:39" ht="13.5" customHeight="1">
      <c r="A43" s="106">
        <v>83</v>
      </c>
      <c r="B43" s="107" t="s">
        <v>1613</v>
      </c>
      <c r="C43" s="108" t="s">
        <v>556</v>
      </c>
      <c r="E43" s="106">
        <v>203</v>
      </c>
      <c r="F43" s="107" t="s">
        <v>870</v>
      </c>
      <c r="G43" s="108" t="s">
        <v>1077</v>
      </c>
      <c r="I43" s="106">
        <v>323</v>
      </c>
      <c r="J43" s="107" t="s">
        <v>873</v>
      </c>
      <c r="K43" s="108" t="s">
        <v>656</v>
      </c>
      <c r="M43" s="106">
        <v>445</v>
      </c>
      <c r="N43" s="107" t="s">
        <v>207</v>
      </c>
      <c r="O43" s="108" t="s">
        <v>699</v>
      </c>
      <c r="Q43" s="106">
        <v>565</v>
      </c>
      <c r="R43" s="107" t="s">
        <v>228</v>
      </c>
      <c r="S43" s="108" t="s">
        <v>741</v>
      </c>
      <c r="U43" s="106">
        <v>685</v>
      </c>
      <c r="V43" s="107" t="s">
        <v>940</v>
      </c>
      <c r="W43" s="108" t="s">
        <v>786</v>
      </c>
      <c r="Y43" s="106">
        <v>805</v>
      </c>
      <c r="Z43" s="107"/>
      <c r="AA43" s="108"/>
      <c r="AC43" s="106">
        <v>925</v>
      </c>
      <c r="AD43" s="107" t="s">
        <v>998</v>
      </c>
      <c r="AE43" s="108" t="s">
        <v>328</v>
      </c>
      <c r="AG43" s="106">
        <v>1045</v>
      </c>
      <c r="AH43" s="112" t="s">
        <v>1626</v>
      </c>
      <c r="AI43" s="108"/>
      <c r="AK43" s="106">
        <v>1165</v>
      </c>
      <c r="AL43" s="107"/>
      <c r="AM43" s="108"/>
    </row>
    <row r="44" spans="1:39" ht="13.5" customHeight="1">
      <c r="A44" s="106">
        <v>85</v>
      </c>
      <c r="B44" s="107" t="s">
        <v>57</v>
      </c>
      <c r="C44" s="108" t="s">
        <v>557</v>
      </c>
      <c r="E44" s="106">
        <v>205</v>
      </c>
      <c r="F44" s="107" t="s">
        <v>111</v>
      </c>
      <c r="G44" s="108" t="s">
        <v>606</v>
      </c>
      <c r="I44" s="106">
        <v>325</v>
      </c>
      <c r="J44" s="107" t="s">
        <v>874</v>
      </c>
      <c r="K44" s="108" t="s">
        <v>657</v>
      </c>
      <c r="M44" s="106">
        <v>447</v>
      </c>
      <c r="N44" s="107" t="s">
        <v>883</v>
      </c>
      <c r="O44" s="108" t="s">
        <v>700</v>
      </c>
      <c r="Q44" s="106">
        <v>567</v>
      </c>
      <c r="R44" s="107" t="s">
        <v>229</v>
      </c>
      <c r="S44" s="108" t="s">
        <v>742</v>
      </c>
      <c r="U44" s="106">
        <v>687</v>
      </c>
      <c r="V44" s="107" t="s">
        <v>941</v>
      </c>
      <c r="W44" s="108" t="s">
        <v>787</v>
      </c>
      <c r="Y44" s="106">
        <v>807</v>
      </c>
      <c r="Z44" s="107"/>
      <c r="AA44" s="108"/>
      <c r="AC44" s="106">
        <v>927</v>
      </c>
      <c r="AD44" s="107" t="s">
        <v>327</v>
      </c>
      <c r="AE44" s="108" t="s">
        <v>329</v>
      </c>
      <c r="AG44" s="106">
        <v>1047</v>
      </c>
      <c r="AH44" s="107"/>
      <c r="AI44" s="108"/>
      <c r="AK44" s="106">
        <v>1167</v>
      </c>
      <c r="AL44" s="107"/>
      <c r="AM44" s="108"/>
    </row>
    <row r="45" spans="1:39" ht="13.5" customHeight="1">
      <c r="A45" s="106">
        <v>87</v>
      </c>
      <c r="B45" s="107" t="s">
        <v>58</v>
      </c>
      <c r="C45" s="108" t="s">
        <v>558</v>
      </c>
      <c r="E45" s="106">
        <v>207</v>
      </c>
      <c r="F45" s="107" t="s">
        <v>112</v>
      </c>
      <c r="G45" s="108" t="s">
        <v>1076</v>
      </c>
      <c r="I45" s="106">
        <v>327</v>
      </c>
      <c r="J45" s="107" t="s">
        <v>875</v>
      </c>
      <c r="K45" s="108" t="s">
        <v>658</v>
      </c>
      <c r="M45" s="106">
        <v>449</v>
      </c>
      <c r="N45" s="107" t="s">
        <v>884</v>
      </c>
      <c r="O45" s="108" t="s">
        <v>701</v>
      </c>
      <c r="Q45" s="106">
        <v>569</v>
      </c>
      <c r="R45" s="107" t="s">
        <v>910</v>
      </c>
      <c r="S45" s="108" t="s">
        <v>743</v>
      </c>
      <c r="U45" s="106">
        <v>689</v>
      </c>
      <c r="V45" s="107" t="s">
        <v>942</v>
      </c>
      <c r="W45" s="108" t="s">
        <v>788</v>
      </c>
      <c r="Y45" s="106">
        <v>809</v>
      </c>
      <c r="Z45" s="107" t="s">
        <v>1524</v>
      </c>
      <c r="AA45" s="108" t="s">
        <v>268</v>
      </c>
      <c r="AC45" s="106">
        <v>929</v>
      </c>
      <c r="AD45" s="107"/>
      <c r="AE45" s="108"/>
      <c r="AG45" s="106">
        <v>1049</v>
      </c>
      <c r="AH45" s="107"/>
      <c r="AI45" s="108"/>
      <c r="AK45" s="106">
        <v>1169</v>
      </c>
      <c r="AL45" s="107"/>
      <c r="AM45" s="108"/>
    </row>
    <row r="46" spans="1:39" ht="13.5" customHeight="1">
      <c r="A46" s="109">
        <v>89</v>
      </c>
      <c r="B46" s="110" t="s">
        <v>59</v>
      </c>
      <c r="C46" s="111" t="s">
        <v>559</v>
      </c>
      <c r="E46" s="109">
        <v>209</v>
      </c>
      <c r="F46" s="110" t="s">
        <v>113</v>
      </c>
      <c r="G46" s="111" t="s">
        <v>1075</v>
      </c>
      <c r="I46" s="109">
        <v>329</v>
      </c>
      <c r="J46" s="110" t="s">
        <v>876</v>
      </c>
      <c r="K46" s="111" t="s">
        <v>659</v>
      </c>
      <c r="M46" s="109">
        <v>451</v>
      </c>
      <c r="N46" s="110" t="s">
        <v>885</v>
      </c>
      <c r="O46" s="111" t="s">
        <v>702</v>
      </c>
      <c r="Q46" s="109">
        <v>571</v>
      </c>
      <c r="R46" s="110" t="s">
        <v>911</v>
      </c>
      <c r="S46" s="111" t="s">
        <v>1062</v>
      </c>
      <c r="U46" s="109">
        <v>691</v>
      </c>
      <c r="V46" s="110" t="s">
        <v>943</v>
      </c>
      <c r="W46" s="111" t="s">
        <v>789</v>
      </c>
      <c r="Y46" s="109">
        <v>811</v>
      </c>
      <c r="Z46" s="110" t="s">
        <v>972</v>
      </c>
      <c r="AA46" s="111" t="s">
        <v>269</v>
      </c>
      <c r="AC46" s="109">
        <v>931</v>
      </c>
      <c r="AD46" s="110"/>
      <c r="AE46" s="111"/>
      <c r="AG46" s="109">
        <v>1051</v>
      </c>
      <c r="AH46" s="110" t="s">
        <v>1027</v>
      </c>
      <c r="AI46" s="111"/>
      <c r="AK46" s="109">
        <v>1171</v>
      </c>
      <c r="AL46" s="110" t="s">
        <v>1048</v>
      </c>
      <c r="AM46" s="111"/>
    </row>
    <row r="47" spans="1:39" ht="13.5" customHeight="1">
      <c r="A47" s="103">
        <v>91</v>
      </c>
      <c r="B47" s="104" t="s">
        <v>60</v>
      </c>
      <c r="C47" s="105" t="s">
        <v>560</v>
      </c>
      <c r="E47" s="103">
        <v>211</v>
      </c>
      <c r="F47" s="104" t="s">
        <v>114</v>
      </c>
      <c r="G47" s="105" t="s">
        <v>15</v>
      </c>
      <c r="I47" s="103">
        <v>331</v>
      </c>
      <c r="J47" s="104" t="s">
        <v>877</v>
      </c>
      <c r="K47" s="105" t="s">
        <v>660</v>
      </c>
      <c r="M47" s="103">
        <v>453</v>
      </c>
      <c r="N47" s="104" t="s">
        <v>886</v>
      </c>
      <c r="O47" s="105" t="s">
        <v>703</v>
      </c>
      <c r="Q47" s="103">
        <v>573</v>
      </c>
      <c r="R47" s="104" t="s">
        <v>912</v>
      </c>
      <c r="S47" s="105" t="s">
        <v>744</v>
      </c>
      <c r="U47" s="103">
        <v>693</v>
      </c>
      <c r="V47" s="104" t="s">
        <v>250</v>
      </c>
      <c r="W47" s="105" t="s">
        <v>790</v>
      </c>
      <c r="Y47" s="103">
        <v>813</v>
      </c>
      <c r="Z47" s="104" t="s">
        <v>973</v>
      </c>
      <c r="AA47" s="105" t="s">
        <v>270</v>
      </c>
      <c r="AC47" s="103">
        <v>933</v>
      </c>
      <c r="AD47" s="104" t="s">
        <v>999</v>
      </c>
      <c r="AE47" s="105" t="s">
        <v>812</v>
      </c>
      <c r="AG47" s="103">
        <v>1053</v>
      </c>
      <c r="AH47" s="104" t="s">
        <v>1028</v>
      </c>
      <c r="AI47" s="105"/>
      <c r="AK47" s="103">
        <v>1173</v>
      </c>
      <c r="AL47" s="104"/>
      <c r="AM47" s="105"/>
    </row>
    <row r="48" spans="1:39" ht="13.5" customHeight="1">
      <c r="A48" s="106">
        <v>93</v>
      </c>
      <c r="B48" s="107" t="s">
        <v>61</v>
      </c>
      <c r="C48" s="108" t="s">
        <v>561</v>
      </c>
      <c r="E48" s="106">
        <v>213</v>
      </c>
      <c r="F48" s="107" t="s">
        <v>115</v>
      </c>
      <c r="G48" s="108" t="s">
        <v>607</v>
      </c>
      <c r="I48" s="106">
        <v>333</v>
      </c>
      <c r="J48" s="112" t="s">
        <v>1611</v>
      </c>
      <c r="K48" s="108" t="s">
        <v>661</v>
      </c>
      <c r="M48" s="106">
        <v>455</v>
      </c>
      <c r="N48" s="107" t="s">
        <v>887</v>
      </c>
      <c r="O48" s="108" t="s">
        <v>704</v>
      </c>
      <c r="Q48" s="106">
        <v>575</v>
      </c>
      <c r="R48" s="107" t="s">
        <v>913</v>
      </c>
      <c r="S48" s="108" t="s">
        <v>745</v>
      </c>
      <c r="U48" s="106">
        <v>695</v>
      </c>
      <c r="V48" s="107"/>
      <c r="W48" s="108" t="s">
        <v>526</v>
      </c>
      <c r="Y48" s="106">
        <v>815</v>
      </c>
      <c r="Z48" s="107" t="s">
        <v>974</v>
      </c>
      <c r="AA48" s="108" t="s">
        <v>271</v>
      </c>
      <c r="AC48" s="106">
        <v>935</v>
      </c>
      <c r="AD48" s="107" t="s">
        <v>1000</v>
      </c>
      <c r="AE48" s="108" t="s">
        <v>813</v>
      </c>
      <c r="AG48" s="106">
        <v>1055</v>
      </c>
      <c r="AH48" s="107" t="s">
        <v>349</v>
      </c>
      <c r="AI48" s="108"/>
      <c r="AK48" s="106">
        <v>1175</v>
      </c>
      <c r="AL48" s="107"/>
      <c r="AM48" s="108"/>
    </row>
    <row r="49" spans="1:39" ht="13.5" customHeight="1">
      <c r="A49" s="106">
        <v>95</v>
      </c>
      <c r="B49" s="107" t="s">
        <v>9</v>
      </c>
      <c r="C49" s="108" t="s">
        <v>10</v>
      </c>
      <c r="E49" s="106">
        <v>215</v>
      </c>
      <c r="F49" s="112"/>
      <c r="G49" s="115"/>
      <c r="I49" s="106">
        <v>335</v>
      </c>
      <c r="J49" s="112" t="s">
        <v>1638</v>
      </c>
      <c r="K49" s="108" t="s">
        <v>1589</v>
      </c>
      <c r="M49" s="106">
        <v>457</v>
      </c>
      <c r="N49" s="107" t="s">
        <v>1590</v>
      </c>
      <c r="O49" s="108" t="s">
        <v>1591</v>
      </c>
      <c r="Q49" s="106">
        <v>577</v>
      </c>
      <c r="R49" s="107" t="s">
        <v>1592</v>
      </c>
      <c r="S49" s="108" t="s">
        <v>1593</v>
      </c>
      <c r="U49" s="106">
        <v>697</v>
      </c>
      <c r="V49" s="107"/>
      <c r="W49" s="108" t="s">
        <v>526</v>
      </c>
      <c r="Y49" s="106">
        <v>817</v>
      </c>
      <c r="Z49" s="107" t="s">
        <v>1594</v>
      </c>
      <c r="AA49" s="108" t="s">
        <v>1595</v>
      </c>
      <c r="AC49" s="106">
        <v>937</v>
      </c>
      <c r="AD49" s="107" t="s">
        <v>1596</v>
      </c>
      <c r="AE49" s="108" t="s">
        <v>1597</v>
      </c>
      <c r="AG49" s="106">
        <v>1057</v>
      </c>
      <c r="AH49" s="107" t="s">
        <v>1598</v>
      </c>
      <c r="AI49" s="108"/>
      <c r="AK49" s="106">
        <v>1177</v>
      </c>
      <c r="AL49" s="107"/>
      <c r="AM49" s="108"/>
    </row>
    <row r="50" spans="1:39" ht="13.5" customHeight="1">
      <c r="A50" s="106">
        <v>97</v>
      </c>
      <c r="B50" s="107" t="s">
        <v>63</v>
      </c>
      <c r="C50" s="108" t="s">
        <v>562</v>
      </c>
      <c r="E50" s="106">
        <v>217</v>
      </c>
      <c r="F50" s="107" t="s">
        <v>116</v>
      </c>
      <c r="G50" s="108" t="s">
        <v>608</v>
      </c>
      <c r="I50" s="106">
        <v>337</v>
      </c>
      <c r="J50" s="107" t="s">
        <v>164</v>
      </c>
      <c r="K50" s="108" t="s">
        <v>662</v>
      </c>
      <c r="M50" s="106">
        <v>459</v>
      </c>
      <c r="N50" s="107" t="s">
        <v>209</v>
      </c>
      <c r="O50" s="108" t="s">
        <v>1067</v>
      </c>
      <c r="Q50" s="106">
        <v>579</v>
      </c>
      <c r="R50" s="107" t="s">
        <v>230</v>
      </c>
      <c r="S50" s="108" t="s">
        <v>747</v>
      </c>
      <c r="U50" s="106">
        <v>699</v>
      </c>
      <c r="V50" s="107"/>
      <c r="W50" s="108" t="s">
        <v>526</v>
      </c>
      <c r="Y50" s="106">
        <v>819</v>
      </c>
      <c r="Z50" s="107" t="s">
        <v>272</v>
      </c>
      <c r="AA50" s="108" t="s">
        <v>274</v>
      </c>
      <c r="AC50" s="106">
        <v>939</v>
      </c>
      <c r="AD50" s="107" t="s">
        <v>331</v>
      </c>
      <c r="AE50" s="108" t="s">
        <v>815</v>
      </c>
      <c r="AG50" s="106">
        <v>1059</v>
      </c>
      <c r="AH50" s="107" t="s">
        <v>1030</v>
      </c>
      <c r="AI50" s="108"/>
      <c r="AK50" s="106">
        <v>1179</v>
      </c>
      <c r="AL50" s="107"/>
      <c r="AM50" s="108"/>
    </row>
    <row r="51" spans="1:39" ht="13.5" customHeight="1">
      <c r="A51" s="109">
        <v>99</v>
      </c>
      <c r="B51" s="110" t="s">
        <v>62</v>
      </c>
      <c r="C51" s="111" t="s">
        <v>563</v>
      </c>
      <c r="E51" s="109">
        <v>219</v>
      </c>
      <c r="F51" s="110" t="s">
        <v>117</v>
      </c>
      <c r="G51" s="111" t="s">
        <v>609</v>
      </c>
      <c r="I51" s="109">
        <v>339</v>
      </c>
      <c r="J51" s="110" t="s">
        <v>1554</v>
      </c>
      <c r="K51" s="111" t="s">
        <v>1553</v>
      </c>
      <c r="M51" s="109">
        <v>461</v>
      </c>
      <c r="N51" s="110" t="s">
        <v>210</v>
      </c>
      <c r="O51" s="111" t="s">
        <v>706</v>
      </c>
      <c r="Q51" s="109">
        <v>581</v>
      </c>
      <c r="R51" s="110" t="s">
        <v>915</v>
      </c>
      <c r="S51" s="111" t="s">
        <v>748</v>
      </c>
      <c r="U51" s="109">
        <v>701</v>
      </c>
      <c r="V51" s="110"/>
      <c r="W51" s="111" t="s">
        <v>526</v>
      </c>
      <c r="Y51" s="109">
        <v>821</v>
      </c>
      <c r="Z51" s="110" t="s">
        <v>976</v>
      </c>
      <c r="AA51" s="111" t="s">
        <v>275</v>
      </c>
      <c r="AC51" s="109">
        <v>941</v>
      </c>
      <c r="AD51" s="110" t="s">
        <v>332</v>
      </c>
      <c r="AE51" s="111" t="s">
        <v>816</v>
      </c>
      <c r="AG51" s="109">
        <v>1061</v>
      </c>
      <c r="AH51" s="110" t="s">
        <v>350</v>
      </c>
      <c r="AI51" s="111"/>
      <c r="AK51" s="109">
        <v>1181</v>
      </c>
      <c r="AL51" s="110" t="s">
        <v>1540</v>
      </c>
      <c r="AM51" s="111" t="s">
        <v>1541</v>
      </c>
    </row>
    <row r="52" spans="1:39" ht="13.5" customHeight="1">
      <c r="A52" s="103">
        <v>101</v>
      </c>
      <c r="B52" s="104" t="s">
        <v>64</v>
      </c>
      <c r="C52" s="105" t="s">
        <v>564</v>
      </c>
      <c r="E52" s="103">
        <v>221</v>
      </c>
      <c r="F52" s="104" t="s">
        <v>118</v>
      </c>
      <c r="G52" s="105" t="s">
        <v>610</v>
      </c>
      <c r="I52" s="103">
        <v>341</v>
      </c>
      <c r="J52" s="104" t="s">
        <v>165</v>
      </c>
      <c r="K52" s="105" t="s">
        <v>663</v>
      </c>
      <c r="M52" s="103">
        <v>463</v>
      </c>
      <c r="N52" s="104" t="s">
        <v>211</v>
      </c>
      <c r="O52" s="105" t="s">
        <v>707</v>
      </c>
      <c r="Q52" s="103">
        <v>583</v>
      </c>
      <c r="R52" s="104" t="s">
        <v>916</v>
      </c>
      <c r="S52" s="105" t="s">
        <v>749</v>
      </c>
      <c r="U52" s="103">
        <v>703</v>
      </c>
      <c r="V52" s="104"/>
      <c r="W52" s="105" t="s">
        <v>526</v>
      </c>
      <c r="Y52" s="103">
        <v>823</v>
      </c>
      <c r="Z52" s="104" t="s">
        <v>977</v>
      </c>
      <c r="AA52" s="105" t="s">
        <v>277</v>
      </c>
      <c r="AC52" s="103">
        <v>943</v>
      </c>
      <c r="AD52" s="104" t="s">
        <v>1001</v>
      </c>
      <c r="AE52" s="105" t="s">
        <v>1052</v>
      </c>
      <c r="AG52" s="103">
        <v>1063</v>
      </c>
      <c r="AH52" s="104"/>
      <c r="AI52" s="105"/>
      <c r="AK52" s="103">
        <v>1183</v>
      </c>
      <c r="AL52" s="104"/>
      <c r="AM52" s="105"/>
    </row>
    <row r="53" spans="1:39" ht="13.5" customHeight="1">
      <c r="A53" s="106">
        <v>103</v>
      </c>
      <c r="B53" s="107" t="s">
        <v>65</v>
      </c>
      <c r="C53" s="108" t="s">
        <v>565</v>
      </c>
      <c r="E53" s="106">
        <v>223</v>
      </c>
      <c r="F53" s="107" t="s">
        <v>119</v>
      </c>
      <c r="G53" s="108" t="s">
        <v>611</v>
      </c>
      <c r="I53" s="106">
        <v>343</v>
      </c>
      <c r="J53" s="107" t="s">
        <v>166</v>
      </c>
      <c r="K53" s="108" t="s">
        <v>664</v>
      </c>
      <c r="M53" s="106">
        <v>465</v>
      </c>
      <c r="N53" s="107" t="s">
        <v>888</v>
      </c>
      <c r="O53" s="108" t="s">
        <v>708</v>
      </c>
      <c r="Q53" s="106">
        <v>585</v>
      </c>
      <c r="R53" s="107" t="s">
        <v>917</v>
      </c>
      <c r="S53" s="108" t="s">
        <v>750</v>
      </c>
      <c r="U53" s="106">
        <v>705</v>
      </c>
      <c r="V53" s="107" t="s">
        <v>252</v>
      </c>
      <c r="W53" s="108" t="s">
        <v>791</v>
      </c>
      <c r="Y53" s="106">
        <v>825</v>
      </c>
      <c r="Z53" s="107" t="s">
        <v>276</v>
      </c>
      <c r="AA53" s="108" t="s">
        <v>278</v>
      </c>
      <c r="AC53" s="106">
        <v>945</v>
      </c>
      <c r="AD53" s="107" t="s">
        <v>1002</v>
      </c>
      <c r="AE53" s="108" t="s">
        <v>817</v>
      </c>
      <c r="AG53" s="106">
        <v>1065</v>
      </c>
      <c r="AH53" s="107"/>
      <c r="AI53" s="108"/>
      <c r="AK53" s="106">
        <v>1185</v>
      </c>
      <c r="AL53" s="107"/>
      <c r="AM53" s="108"/>
    </row>
    <row r="54" spans="1:39" ht="13.5" customHeight="1">
      <c r="A54" s="106">
        <v>105</v>
      </c>
      <c r="B54" s="107" t="s">
        <v>66</v>
      </c>
      <c r="C54" s="108" t="s">
        <v>566</v>
      </c>
      <c r="E54" s="106">
        <v>225</v>
      </c>
      <c r="F54" s="107" t="s">
        <v>120</v>
      </c>
      <c r="G54" s="108" t="s">
        <v>612</v>
      </c>
      <c r="I54" s="106">
        <v>345</v>
      </c>
      <c r="J54" s="107" t="s">
        <v>167</v>
      </c>
      <c r="K54" s="108" t="s">
        <v>665</v>
      </c>
      <c r="M54" s="106">
        <v>467</v>
      </c>
      <c r="N54" s="107" t="s">
        <v>889</v>
      </c>
      <c r="O54" s="108" t="s">
        <v>1066</v>
      </c>
      <c r="Q54" s="106">
        <v>587</v>
      </c>
      <c r="R54" s="107" t="s">
        <v>918</v>
      </c>
      <c r="S54" s="108" t="s">
        <v>751</v>
      </c>
      <c r="U54" s="106">
        <v>707</v>
      </c>
      <c r="V54" s="107" t="s">
        <v>253</v>
      </c>
      <c r="W54" s="108" t="s">
        <v>792</v>
      </c>
      <c r="Y54" s="106">
        <v>827</v>
      </c>
      <c r="Z54" s="107"/>
      <c r="AA54" s="108"/>
      <c r="AC54" s="106">
        <v>947</v>
      </c>
      <c r="AD54" s="107" t="s">
        <v>1003</v>
      </c>
      <c r="AE54" s="108" t="s">
        <v>818</v>
      </c>
      <c r="AG54" s="106">
        <v>1067</v>
      </c>
      <c r="AH54" s="107"/>
      <c r="AI54" s="108"/>
      <c r="AK54" s="106">
        <v>1187</v>
      </c>
      <c r="AL54" s="107"/>
      <c r="AM54" s="108"/>
    </row>
    <row r="55" spans="1:39" ht="13.5" customHeight="1">
      <c r="A55" s="106">
        <v>107</v>
      </c>
      <c r="B55" s="107" t="s">
        <v>868</v>
      </c>
      <c r="C55" s="108" t="s">
        <v>1525</v>
      </c>
      <c r="E55" s="106">
        <v>227</v>
      </c>
      <c r="F55" s="107" t="s">
        <v>1599</v>
      </c>
      <c r="G55" s="108" t="s">
        <v>1600</v>
      </c>
      <c r="I55" s="106">
        <v>347</v>
      </c>
      <c r="J55" s="107" t="s">
        <v>1601</v>
      </c>
      <c r="K55" s="108" t="s">
        <v>1602</v>
      </c>
      <c r="M55" s="106">
        <v>469</v>
      </c>
      <c r="N55" s="107" t="s">
        <v>1603</v>
      </c>
      <c r="O55" s="108" t="s">
        <v>1604</v>
      </c>
      <c r="Q55" s="106">
        <v>589</v>
      </c>
      <c r="R55" s="107" t="s">
        <v>1605</v>
      </c>
      <c r="S55" s="108" t="s">
        <v>1606</v>
      </c>
      <c r="U55" s="106">
        <v>709</v>
      </c>
      <c r="V55" s="107" t="s">
        <v>1607</v>
      </c>
      <c r="W55" s="108" t="s">
        <v>1608</v>
      </c>
      <c r="Y55" s="106">
        <v>829</v>
      </c>
      <c r="Z55" s="107"/>
      <c r="AA55" s="108"/>
      <c r="AC55" s="106">
        <v>949</v>
      </c>
      <c r="AD55" s="107" t="s">
        <v>1609</v>
      </c>
      <c r="AE55" s="108" t="s">
        <v>1610</v>
      </c>
      <c r="AG55" s="106">
        <v>1069</v>
      </c>
      <c r="AH55" s="107"/>
      <c r="AI55" s="108"/>
      <c r="AK55" s="106">
        <v>1189</v>
      </c>
      <c r="AL55" s="107"/>
      <c r="AM55" s="108"/>
    </row>
    <row r="56" spans="1:39" ht="13.5" customHeight="1">
      <c r="A56" s="109">
        <v>109</v>
      </c>
      <c r="B56" s="110" t="s">
        <v>67</v>
      </c>
      <c r="C56" s="111" t="s">
        <v>567</v>
      </c>
      <c r="E56" s="109">
        <v>229</v>
      </c>
      <c r="F56" s="110" t="s">
        <v>122</v>
      </c>
      <c r="G56" s="111" t="s">
        <v>614</v>
      </c>
      <c r="I56" s="109">
        <v>349</v>
      </c>
      <c r="J56" s="110" t="s">
        <v>169</v>
      </c>
      <c r="K56" s="111" t="s">
        <v>667</v>
      </c>
      <c r="M56" s="109">
        <v>471</v>
      </c>
      <c r="N56" s="110" t="s">
        <v>212</v>
      </c>
      <c r="O56" s="111" t="s">
        <v>710</v>
      </c>
      <c r="Q56" s="109">
        <v>591</v>
      </c>
      <c r="R56" s="110" t="s">
        <v>231</v>
      </c>
      <c r="S56" s="111" t="s">
        <v>753</v>
      </c>
      <c r="U56" s="109">
        <v>711</v>
      </c>
      <c r="V56" s="110" t="s">
        <v>944</v>
      </c>
      <c r="W56" s="111" t="s">
        <v>794</v>
      </c>
      <c r="Y56" s="109">
        <v>831</v>
      </c>
      <c r="Z56" s="110" t="s">
        <v>280</v>
      </c>
      <c r="AA56" s="111" t="s">
        <v>282</v>
      </c>
      <c r="AC56" s="109">
        <v>951</v>
      </c>
      <c r="AD56" s="110" t="s">
        <v>333</v>
      </c>
      <c r="AE56" s="111" t="s">
        <v>820</v>
      </c>
      <c r="AG56" s="109">
        <v>1071</v>
      </c>
      <c r="AH56" s="110"/>
      <c r="AI56" s="111"/>
      <c r="AK56" s="109">
        <v>1201</v>
      </c>
      <c r="AL56" s="113" t="s">
        <v>1622</v>
      </c>
      <c r="AM56" s="111"/>
    </row>
    <row r="57" spans="1:39" ht="13.5" customHeight="1">
      <c r="A57" s="103">
        <v>111</v>
      </c>
      <c r="B57" s="104" t="s">
        <v>68</v>
      </c>
      <c r="C57" s="105" t="s">
        <v>568</v>
      </c>
      <c r="E57" s="103">
        <v>231</v>
      </c>
      <c r="F57" s="104" t="s">
        <v>123</v>
      </c>
      <c r="G57" s="105" t="s">
        <v>615</v>
      </c>
      <c r="I57" s="103">
        <v>351</v>
      </c>
      <c r="J57" s="104"/>
      <c r="K57" s="105" t="s">
        <v>526</v>
      </c>
      <c r="M57" s="103">
        <v>473</v>
      </c>
      <c r="N57" s="104" t="s">
        <v>891</v>
      </c>
      <c r="O57" s="105" t="s">
        <v>711</v>
      </c>
      <c r="Q57" s="103">
        <v>593</v>
      </c>
      <c r="R57" s="104" t="s">
        <v>920</v>
      </c>
      <c r="S57" s="105" t="s">
        <v>754</v>
      </c>
      <c r="U57" s="103">
        <v>713</v>
      </c>
      <c r="V57" s="104" t="s">
        <v>945</v>
      </c>
      <c r="W57" s="105" t="s">
        <v>795</v>
      </c>
      <c r="Y57" s="103">
        <v>833</v>
      </c>
      <c r="Z57" s="104" t="s">
        <v>281</v>
      </c>
      <c r="AA57" s="105" t="s">
        <v>283</v>
      </c>
      <c r="AC57" s="103">
        <v>953</v>
      </c>
      <c r="AD57" s="104" t="s">
        <v>1005</v>
      </c>
      <c r="AE57" s="105" t="s">
        <v>821</v>
      </c>
      <c r="AG57" s="103">
        <v>1073</v>
      </c>
      <c r="AH57" s="104"/>
      <c r="AI57" s="105"/>
      <c r="AK57" s="103">
        <v>1203</v>
      </c>
      <c r="AL57" s="114" t="s">
        <v>1623</v>
      </c>
      <c r="AM57" s="105"/>
    </row>
    <row r="58" spans="1:39" ht="13.5" customHeight="1">
      <c r="A58" s="106">
        <v>113</v>
      </c>
      <c r="B58" s="107"/>
      <c r="C58" s="108" t="s">
        <v>526</v>
      </c>
      <c r="E58" s="106">
        <v>233</v>
      </c>
      <c r="F58" s="107" t="s">
        <v>124</v>
      </c>
      <c r="G58" s="108" t="s">
        <v>616</v>
      </c>
      <c r="I58" s="106">
        <v>353</v>
      </c>
      <c r="J58" s="107" t="s">
        <v>170</v>
      </c>
      <c r="K58" s="108" t="s">
        <v>668</v>
      </c>
      <c r="M58" s="106">
        <v>475</v>
      </c>
      <c r="N58" s="107" t="s">
        <v>892</v>
      </c>
      <c r="O58" s="108" t="s">
        <v>712</v>
      </c>
      <c r="Q58" s="106">
        <v>595</v>
      </c>
      <c r="R58" s="107" t="s">
        <v>232</v>
      </c>
      <c r="S58" s="108" t="s">
        <v>755</v>
      </c>
      <c r="U58" s="106">
        <v>715</v>
      </c>
      <c r="V58" s="107" t="s">
        <v>946</v>
      </c>
      <c r="W58" s="108" t="s">
        <v>796</v>
      </c>
      <c r="Y58" s="106">
        <v>835</v>
      </c>
      <c r="Z58" s="107" t="s">
        <v>279</v>
      </c>
      <c r="AA58" s="108" t="s">
        <v>284</v>
      </c>
      <c r="AC58" s="106">
        <v>955</v>
      </c>
      <c r="AD58" s="107" t="s">
        <v>334</v>
      </c>
      <c r="AE58" s="108" t="s">
        <v>822</v>
      </c>
      <c r="AG58" s="106">
        <v>1075</v>
      </c>
      <c r="AH58" s="107"/>
      <c r="AI58" s="108"/>
      <c r="AK58" s="106">
        <v>1205</v>
      </c>
      <c r="AL58" s="107" t="s">
        <v>353</v>
      </c>
      <c r="AM58" s="108"/>
    </row>
    <row r="59" spans="1:39" ht="13.5" customHeight="1">
      <c r="A59" s="106">
        <v>115</v>
      </c>
      <c r="B59" s="107" t="s">
        <v>70</v>
      </c>
      <c r="C59" s="108" t="s">
        <v>569</v>
      </c>
      <c r="E59" s="106">
        <v>235</v>
      </c>
      <c r="F59" s="107" t="s">
        <v>125</v>
      </c>
      <c r="G59" s="108" t="s">
        <v>617</v>
      </c>
      <c r="I59" s="106">
        <v>355</v>
      </c>
      <c r="J59" s="107" t="s">
        <v>171</v>
      </c>
      <c r="K59" s="108" t="s">
        <v>1073</v>
      </c>
      <c r="M59" s="106">
        <v>477</v>
      </c>
      <c r="N59" s="107" t="s">
        <v>213</v>
      </c>
      <c r="O59" s="108" t="s">
        <v>713</v>
      </c>
      <c r="Q59" s="106">
        <v>597</v>
      </c>
      <c r="R59" s="107"/>
      <c r="S59" s="108" t="s">
        <v>526</v>
      </c>
      <c r="U59" s="106">
        <v>717</v>
      </c>
      <c r="V59" s="107" t="s">
        <v>251</v>
      </c>
      <c r="W59" s="108" t="s">
        <v>797</v>
      </c>
      <c r="Y59" s="106">
        <v>837</v>
      </c>
      <c r="Z59" s="107" t="s">
        <v>978</v>
      </c>
      <c r="AA59" s="108" t="s">
        <v>285</v>
      </c>
      <c r="AC59" s="106">
        <v>957</v>
      </c>
      <c r="AD59" s="107" t="s">
        <v>335</v>
      </c>
      <c r="AE59" s="108" t="s">
        <v>823</v>
      </c>
      <c r="AG59" s="106">
        <v>1077</v>
      </c>
      <c r="AH59" s="107"/>
      <c r="AI59" s="108"/>
      <c r="AK59" s="106">
        <v>1207</v>
      </c>
      <c r="AL59" s="107" t="s">
        <v>1050</v>
      </c>
      <c r="AM59" s="108"/>
    </row>
    <row r="60" spans="1:39" ht="13.5" customHeight="1">
      <c r="A60" s="106">
        <v>117</v>
      </c>
      <c r="B60" s="107" t="s">
        <v>71</v>
      </c>
      <c r="C60" s="108" t="s">
        <v>570</v>
      </c>
      <c r="E60" s="106">
        <v>237</v>
      </c>
      <c r="F60" s="107" t="s">
        <v>126</v>
      </c>
      <c r="G60" s="108" t="s">
        <v>618</v>
      </c>
      <c r="I60" s="106">
        <v>357</v>
      </c>
      <c r="J60" s="107" t="s">
        <v>172</v>
      </c>
      <c r="K60" s="108" t="s">
        <v>669</v>
      </c>
      <c r="M60" s="106">
        <v>479</v>
      </c>
      <c r="N60" s="107" t="s">
        <v>214</v>
      </c>
      <c r="O60" s="108" t="s">
        <v>714</v>
      </c>
      <c r="Q60" s="106">
        <v>599</v>
      </c>
      <c r="R60" s="107"/>
      <c r="S60" s="108" t="s">
        <v>526</v>
      </c>
      <c r="U60" s="106">
        <v>719</v>
      </c>
      <c r="V60" s="107" t="s">
        <v>947</v>
      </c>
      <c r="W60" s="108" t="s">
        <v>798</v>
      </c>
      <c r="Y60" s="106">
        <v>839</v>
      </c>
      <c r="Z60" s="107"/>
      <c r="AA60" s="108"/>
      <c r="AC60" s="106">
        <v>959</v>
      </c>
      <c r="AD60" s="107"/>
      <c r="AE60" s="108" t="s">
        <v>526</v>
      </c>
      <c r="AG60" s="106">
        <v>1079</v>
      </c>
      <c r="AH60" s="107"/>
      <c r="AI60" s="108"/>
      <c r="AK60" s="106">
        <v>1209</v>
      </c>
      <c r="AL60" s="107" t="s">
        <v>1093</v>
      </c>
      <c r="AM60" s="108" t="s">
        <v>0</v>
      </c>
    </row>
    <row r="61" spans="1:39" ht="13.5" customHeight="1">
      <c r="A61" s="109">
        <v>119</v>
      </c>
      <c r="B61" s="110" t="s">
        <v>72</v>
      </c>
      <c r="C61" s="111" t="s">
        <v>571</v>
      </c>
      <c r="E61" s="109">
        <v>239</v>
      </c>
      <c r="F61" s="113" t="s">
        <v>1587</v>
      </c>
      <c r="G61" s="116" t="s">
        <v>1588</v>
      </c>
      <c r="I61" s="109">
        <v>359</v>
      </c>
      <c r="J61" s="110" t="s">
        <v>173</v>
      </c>
      <c r="K61" s="111" t="s">
        <v>670</v>
      </c>
      <c r="M61" s="109">
        <v>481</v>
      </c>
      <c r="N61" s="110" t="s">
        <v>215</v>
      </c>
      <c r="O61" s="111" t="s">
        <v>715</v>
      </c>
      <c r="Q61" s="109">
        <v>601</v>
      </c>
      <c r="R61" s="110"/>
      <c r="S61" s="111" t="s">
        <v>526</v>
      </c>
      <c r="U61" s="109">
        <v>721</v>
      </c>
      <c r="V61" s="110" t="s">
        <v>948</v>
      </c>
      <c r="W61" s="111" t="s">
        <v>799</v>
      </c>
      <c r="Y61" s="109">
        <v>841</v>
      </c>
      <c r="Z61" s="110"/>
      <c r="AA61" s="111"/>
      <c r="AC61" s="109">
        <v>961</v>
      </c>
      <c r="AD61" s="110"/>
      <c r="AE61" s="111" t="s">
        <v>526</v>
      </c>
      <c r="AG61" s="109">
        <v>1081</v>
      </c>
      <c r="AH61" s="110" t="s">
        <v>1031</v>
      </c>
      <c r="AI61" s="111"/>
      <c r="AK61" s="109">
        <v>1211</v>
      </c>
      <c r="AL61" s="110" t="s">
        <v>1094</v>
      </c>
      <c r="AM61" s="111" t="s">
        <v>1</v>
      </c>
    </row>
  </sheetData>
  <autoFilter ref="A1:C1" xr:uid="{00000000-0009-0000-0000-000019000000}"/>
  <phoneticPr fontId="2"/>
  <pageMargins left="0.36" right="0.27" top="0.39370078740157483" bottom="0.35433070866141736" header="0.51181102362204722" footer="0.27559055118110237"/>
  <pageSetup paperSize="9" scale="71" orientation="landscape"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dimension ref="B1:AN609"/>
  <sheetViews>
    <sheetView workbookViewId="0">
      <selection activeCell="P3" sqref="P3:P27"/>
    </sheetView>
  </sheetViews>
  <sheetFormatPr defaultRowHeight="13.2"/>
  <cols>
    <col min="1" max="1" width="2.109375" customWidth="1"/>
    <col min="2" max="2" width="6.6640625" hidden="1" customWidth="1"/>
    <col min="3" max="4" width="5.44140625" hidden="1" customWidth="1"/>
    <col min="5" max="5" width="9" hidden="1" customWidth="1"/>
    <col min="6" max="6" width="1.109375" hidden="1" customWidth="1"/>
    <col min="7" max="7" width="9.33203125" style="3" hidden="1" customWidth="1"/>
    <col min="8" max="8" width="2" customWidth="1"/>
    <col min="9" max="9" width="6.33203125" hidden="1" customWidth="1"/>
    <col min="10" max="10" width="6.33203125" customWidth="1"/>
    <col min="11" max="11" width="13.109375" bestFit="1" customWidth="1"/>
    <col min="12" max="12" width="13.109375" customWidth="1"/>
    <col min="13" max="13" width="4.44140625" customWidth="1"/>
    <col min="14" max="14" width="4.6640625" customWidth="1"/>
    <col min="15" max="15" width="6.33203125" style="68" customWidth="1"/>
    <col min="16" max="16" width="10.109375" customWidth="1"/>
    <col min="17" max="19" width="9.109375" hidden="1" customWidth="1"/>
    <col min="20" max="20" width="8.109375" hidden="1" customWidth="1"/>
    <col min="21" max="21" width="6.109375" hidden="1" customWidth="1"/>
    <col min="22" max="22" width="2.88671875" style="4" hidden="1" customWidth="1"/>
    <col min="23" max="23" width="9.88671875" hidden="1" customWidth="1"/>
    <col min="24" max="24" width="9" hidden="1" customWidth="1"/>
    <col min="25" max="25" width="17" style="80" hidden="1" customWidth="1"/>
    <col min="26" max="27" width="10.33203125" style="77" hidden="1" customWidth="1"/>
    <col min="28" max="28" width="8.44140625" style="74" hidden="1" customWidth="1"/>
    <col min="29" max="30" width="9" style="74" hidden="1" customWidth="1"/>
    <col min="31" max="34" width="3.88671875" hidden="1" customWidth="1"/>
    <col min="35" max="35" width="3.88671875" customWidth="1"/>
    <col min="38" max="38" width="4" customWidth="1"/>
  </cols>
  <sheetData>
    <row r="1" spans="2:40" ht="21" customHeight="1" thickBot="1">
      <c r="B1" s="1" t="s">
        <v>356</v>
      </c>
      <c r="C1" s="1" t="s">
        <v>357</v>
      </c>
      <c r="D1" s="1" t="s">
        <v>16</v>
      </c>
      <c r="E1" s="1" t="s">
        <v>17</v>
      </c>
      <c r="F1" s="2"/>
      <c r="I1" s="4"/>
      <c r="J1" s="4"/>
      <c r="K1" s="4"/>
      <c r="L1" s="4"/>
      <c r="M1" s="4"/>
      <c r="N1" s="4"/>
      <c r="O1" s="5"/>
      <c r="P1" s="4">
        <f>COUNTA(P3:P102)</f>
        <v>100</v>
      </c>
      <c r="Q1" s="4"/>
      <c r="R1" s="4">
        <f>COUNTA(R3:R102)</f>
        <v>0</v>
      </c>
      <c r="S1" s="4"/>
      <c r="T1" s="4">
        <f>COUNTA(T3:T102)</f>
        <v>0</v>
      </c>
      <c r="U1" s="4"/>
      <c r="V1" s="6"/>
      <c r="W1" s="7" t="s">
        <v>358</v>
      </c>
      <c r="X1" s="8" t="e">
        <f>IF(X2=0,"",X2)</f>
        <v>#N/A</v>
      </c>
      <c r="Y1" s="75" t="e">
        <f>IF(Y2=0,"",Y2)</f>
        <v>#N/A</v>
      </c>
      <c r="Z1" s="76" t="e">
        <f>IF(Z2=0,"",Z2)</f>
        <v>#N/A</v>
      </c>
    </row>
    <row r="2" spans="2:40" ht="29.4" thickBot="1">
      <c r="B2" s="1" t="s">
        <v>18</v>
      </c>
      <c r="C2" s="9">
        <v>101</v>
      </c>
      <c r="D2" s="9">
        <v>1</v>
      </c>
      <c r="E2" s="1" t="s">
        <v>19</v>
      </c>
      <c r="F2" s="2"/>
      <c r="G2" s="3" t="s">
        <v>359</v>
      </c>
      <c r="I2" s="10" t="s">
        <v>360</v>
      </c>
      <c r="J2" s="10" t="s">
        <v>361</v>
      </c>
      <c r="K2" s="11" t="s">
        <v>362</v>
      </c>
      <c r="L2" s="11" t="s">
        <v>854</v>
      </c>
      <c r="M2" s="11" t="s">
        <v>354</v>
      </c>
      <c r="N2" s="12" t="s">
        <v>355</v>
      </c>
      <c r="O2" s="13" t="s">
        <v>363</v>
      </c>
      <c r="P2" s="100" t="s">
        <v>1083</v>
      </c>
      <c r="Q2" s="94" t="s">
        <v>364</v>
      </c>
      <c r="R2" s="14" t="s">
        <v>365</v>
      </c>
      <c r="S2" s="15" t="s">
        <v>364</v>
      </c>
      <c r="T2" s="16" t="s">
        <v>366</v>
      </c>
      <c r="U2" s="15" t="s">
        <v>364</v>
      </c>
      <c r="V2" s="17"/>
      <c r="W2" s="18"/>
      <c r="X2" s="19" t="e">
        <f>VLOOKUP($W$2,$W$4:$AA$609,3,1)</f>
        <v>#N/A</v>
      </c>
      <c r="Y2" s="78" t="e">
        <f>VLOOKUP($W$2,$W$4:$AC$609,4,1)</f>
        <v>#N/A</v>
      </c>
      <c r="Z2" s="79" t="e">
        <f>VLOOKUP($W$2,$W$4:$AA$472,5,1)</f>
        <v>#N/A</v>
      </c>
      <c r="AJ2" s="125" t="s">
        <v>2042</v>
      </c>
      <c r="AK2" s="125"/>
    </row>
    <row r="3" spans="2:40" ht="13.8" thickBot="1">
      <c r="B3" s="1" t="s">
        <v>18</v>
      </c>
      <c r="C3" s="9">
        <v>102</v>
      </c>
      <c r="D3" s="9">
        <v>3</v>
      </c>
      <c r="E3" s="1" t="s">
        <v>20</v>
      </c>
      <c r="F3" s="2"/>
      <c r="G3" s="3" t="s">
        <v>367</v>
      </c>
      <c r="I3" s="20">
        <v>0</v>
      </c>
      <c r="J3" s="90" t="str">
        <f t="shared" ref="J3:J66" si="0">IF($W$2="","",$W$2*100+$I3)</f>
        <v/>
      </c>
      <c r="K3" s="91" t="s">
        <v>1641</v>
      </c>
      <c r="L3" s="91" t="s">
        <v>1642</v>
      </c>
      <c r="M3" s="92">
        <v>2</v>
      </c>
      <c r="N3" s="93" t="s">
        <v>1319</v>
      </c>
      <c r="O3" s="24" t="str">
        <f>IF($W$2="","",VLOOKUP($W$2,$W$4:$X$609,2,1))</f>
        <v/>
      </c>
      <c r="P3" s="95">
        <v>30000</v>
      </c>
      <c r="Q3" s="85"/>
      <c r="R3" s="25"/>
      <c r="S3" s="26"/>
      <c r="T3" s="27"/>
      <c r="U3" s="26"/>
      <c r="V3" s="17"/>
      <c r="W3" s="28" t="s">
        <v>368</v>
      </c>
      <c r="X3" s="29" t="s">
        <v>369</v>
      </c>
      <c r="Y3" s="30" t="s">
        <v>498</v>
      </c>
      <c r="Z3" s="30" t="s">
        <v>370</v>
      </c>
      <c r="AA3" s="30" t="s">
        <v>371</v>
      </c>
      <c r="AC3" s="74" t="s">
        <v>499</v>
      </c>
      <c r="AJ3" s="83" t="s">
        <v>1095</v>
      </c>
      <c r="AK3">
        <v>1111</v>
      </c>
      <c r="AM3" s="83" t="s">
        <v>1095</v>
      </c>
      <c r="AN3">
        <v>1111</v>
      </c>
    </row>
    <row r="4" spans="2:40">
      <c r="B4" s="1" t="s">
        <v>18</v>
      </c>
      <c r="C4" s="9">
        <v>103</v>
      </c>
      <c r="D4" s="9">
        <v>5</v>
      </c>
      <c r="E4" s="1" t="s">
        <v>21</v>
      </c>
      <c r="F4" s="2"/>
      <c r="G4" s="3" t="s">
        <v>372</v>
      </c>
      <c r="I4" s="31">
        <v>1</v>
      </c>
      <c r="J4" s="31" t="str">
        <f>IF($W$2="","",$W$2*100+$I4)</f>
        <v/>
      </c>
      <c r="K4" s="32" t="s">
        <v>1643</v>
      </c>
      <c r="L4" s="32" t="s">
        <v>1644</v>
      </c>
      <c r="M4" s="33">
        <v>3</v>
      </c>
      <c r="N4" s="34" t="s">
        <v>1319</v>
      </c>
      <c r="O4" s="35" t="str">
        <f t="shared" ref="O4:O67" si="1">IF($W$2="","",VLOOKUP($W$2,$W$4:$X$609,2,1))</f>
        <v/>
      </c>
      <c r="P4" s="96">
        <v>30001</v>
      </c>
      <c r="Q4" s="86"/>
      <c r="R4" s="36"/>
      <c r="S4" s="37"/>
      <c r="T4" s="38"/>
      <c r="U4" s="37"/>
      <c r="V4" s="17"/>
      <c r="W4" s="39">
        <v>1</v>
      </c>
      <c r="X4" s="40" t="s">
        <v>19</v>
      </c>
      <c r="Y4" s="80" t="s">
        <v>838</v>
      </c>
      <c r="AB4" s="74" t="s">
        <v>501</v>
      </c>
      <c r="AC4" s="74" t="str">
        <f>IF(X4="３人目","",AB4&amp;X4&amp;$AC$3)</f>
        <v>横浜市立市場中学校</v>
      </c>
      <c r="AJ4" s="83" t="s">
        <v>1096</v>
      </c>
      <c r="AK4">
        <v>2233</v>
      </c>
      <c r="AM4" s="83" t="s">
        <v>1096</v>
      </c>
      <c r="AN4">
        <v>2233</v>
      </c>
    </row>
    <row r="5" spans="2:40">
      <c r="B5" s="1" t="s">
        <v>18</v>
      </c>
      <c r="C5" s="9">
        <v>104</v>
      </c>
      <c r="D5" s="9">
        <v>7</v>
      </c>
      <c r="E5" s="1" t="s">
        <v>18</v>
      </c>
      <c r="F5" s="2"/>
      <c r="G5" s="3" t="s">
        <v>373</v>
      </c>
      <c r="I5" s="31">
        <v>2</v>
      </c>
      <c r="J5" s="31" t="str">
        <f t="shared" si="0"/>
        <v/>
      </c>
      <c r="K5" s="32" t="s">
        <v>1645</v>
      </c>
      <c r="L5" s="32" t="s">
        <v>1646</v>
      </c>
      <c r="M5" s="33">
        <v>2</v>
      </c>
      <c r="N5" s="34" t="s">
        <v>1318</v>
      </c>
      <c r="O5" s="35" t="str">
        <f t="shared" si="1"/>
        <v/>
      </c>
      <c r="P5" s="96">
        <v>30002</v>
      </c>
      <c r="Q5" s="86"/>
      <c r="R5" s="36"/>
      <c r="S5" s="37"/>
      <c r="T5" s="38"/>
      <c r="U5" s="37"/>
      <c r="V5" s="17"/>
      <c r="W5" s="39">
        <v>3</v>
      </c>
      <c r="X5" s="40" t="s">
        <v>20</v>
      </c>
      <c r="Y5" s="80" t="s">
        <v>518</v>
      </c>
      <c r="AB5" s="74" t="s">
        <v>501</v>
      </c>
      <c r="AJ5" s="83" t="s">
        <v>1097</v>
      </c>
      <c r="AK5">
        <v>5555</v>
      </c>
      <c r="AM5" s="83" t="s">
        <v>1098</v>
      </c>
      <c r="AN5">
        <v>30000</v>
      </c>
    </row>
    <row r="6" spans="2:40">
      <c r="B6" s="1" t="s">
        <v>18</v>
      </c>
      <c r="C6" s="9">
        <v>105</v>
      </c>
      <c r="D6" s="9">
        <v>9</v>
      </c>
      <c r="E6" s="1" t="s">
        <v>22</v>
      </c>
      <c r="F6" s="2"/>
      <c r="G6" s="3" t="s">
        <v>374</v>
      </c>
      <c r="I6" s="31">
        <v>3</v>
      </c>
      <c r="J6" s="31" t="str">
        <f t="shared" si="0"/>
        <v/>
      </c>
      <c r="K6" s="32" t="s">
        <v>1647</v>
      </c>
      <c r="L6" s="32" t="s">
        <v>1648</v>
      </c>
      <c r="M6" s="33">
        <v>3</v>
      </c>
      <c r="N6" s="34" t="s">
        <v>1318</v>
      </c>
      <c r="O6" s="35" t="str">
        <f t="shared" si="1"/>
        <v/>
      </c>
      <c r="P6" s="96">
        <v>30003</v>
      </c>
      <c r="Q6" s="86"/>
      <c r="R6" s="36"/>
      <c r="S6" s="37"/>
      <c r="T6" s="38"/>
      <c r="U6" s="37"/>
      <c r="V6" s="17"/>
      <c r="W6" s="39">
        <v>5</v>
      </c>
      <c r="X6" s="40" t="s">
        <v>21</v>
      </c>
      <c r="Y6" s="80" t="s">
        <v>519</v>
      </c>
      <c r="AB6" s="74" t="s">
        <v>501</v>
      </c>
      <c r="AE6" t="s">
        <v>1517</v>
      </c>
      <c r="AJ6" s="83" t="s">
        <v>1098</v>
      </c>
      <c r="AK6">
        <v>30000</v>
      </c>
      <c r="AM6" s="83" t="s">
        <v>1099</v>
      </c>
      <c r="AN6">
        <v>50000</v>
      </c>
    </row>
    <row r="7" spans="2:40">
      <c r="B7" s="1" t="s">
        <v>18</v>
      </c>
      <c r="C7" s="9">
        <v>106</v>
      </c>
      <c r="D7" s="9">
        <v>11</v>
      </c>
      <c r="E7" s="1" t="s">
        <v>23</v>
      </c>
      <c r="F7" s="2"/>
      <c r="G7" s="3" t="s">
        <v>375</v>
      </c>
      <c r="I7" s="41">
        <v>4</v>
      </c>
      <c r="J7" s="41" t="str">
        <f t="shared" si="0"/>
        <v/>
      </c>
      <c r="K7" s="42" t="s">
        <v>1649</v>
      </c>
      <c r="L7" s="42" t="s">
        <v>1650</v>
      </c>
      <c r="M7" s="43">
        <v>2</v>
      </c>
      <c r="N7" s="44" t="s">
        <v>1319</v>
      </c>
      <c r="O7" s="45" t="str">
        <f t="shared" si="1"/>
        <v/>
      </c>
      <c r="P7" s="97">
        <v>30004</v>
      </c>
      <c r="Q7" s="87"/>
      <c r="R7" s="46"/>
      <c r="S7" s="47"/>
      <c r="T7" s="48"/>
      <c r="U7" s="47"/>
      <c r="V7" s="17"/>
      <c r="W7" s="39">
        <v>7</v>
      </c>
      <c r="X7" s="40" t="s">
        <v>18</v>
      </c>
      <c r="Y7" s="80" t="s">
        <v>520</v>
      </c>
      <c r="AB7" s="74" t="s">
        <v>501</v>
      </c>
      <c r="AE7" t="s">
        <v>1118</v>
      </c>
      <c r="AF7" t="s">
        <v>1323</v>
      </c>
      <c r="AG7">
        <v>1</v>
      </c>
      <c r="AH7" t="s">
        <v>1316</v>
      </c>
      <c r="AJ7" s="83" t="s">
        <v>1099</v>
      </c>
      <c r="AK7">
        <v>50000</v>
      </c>
      <c r="AM7" s="83" t="s">
        <v>2041</v>
      </c>
      <c r="AN7">
        <v>1700</v>
      </c>
    </row>
    <row r="8" spans="2:40">
      <c r="B8" s="1" t="s">
        <v>18</v>
      </c>
      <c r="C8" s="9">
        <v>107</v>
      </c>
      <c r="D8" s="9">
        <v>13</v>
      </c>
      <c r="E8" s="1" t="s">
        <v>24</v>
      </c>
      <c r="F8" s="2"/>
      <c r="G8" s="3" t="s">
        <v>376</v>
      </c>
      <c r="I8" s="49">
        <v>5</v>
      </c>
      <c r="J8" s="49" t="str">
        <f t="shared" si="0"/>
        <v/>
      </c>
      <c r="K8" s="50" t="s">
        <v>1651</v>
      </c>
      <c r="L8" s="50" t="s">
        <v>1652</v>
      </c>
      <c r="M8" s="51">
        <v>2</v>
      </c>
      <c r="N8" s="52" t="s">
        <v>1319</v>
      </c>
      <c r="O8" s="53" t="str">
        <f t="shared" si="1"/>
        <v/>
      </c>
      <c r="P8" s="98">
        <v>30005</v>
      </c>
      <c r="Q8" s="88"/>
      <c r="R8" s="54"/>
      <c r="S8" s="55"/>
      <c r="T8" s="56"/>
      <c r="U8" s="55"/>
      <c r="V8" s="17"/>
      <c r="W8" s="39">
        <v>9</v>
      </c>
      <c r="X8" s="40" t="s">
        <v>22</v>
      </c>
      <c r="Y8" s="80" t="s">
        <v>521</v>
      </c>
      <c r="AB8" s="74" t="s">
        <v>501</v>
      </c>
      <c r="AE8" t="s">
        <v>1119</v>
      </c>
      <c r="AF8" t="s">
        <v>1324</v>
      </c>
      <c r="AG8">
        <v>3</v>
      </c>
      <c r="AH8" t="s">
        <v>1315</v>
      </c>
      <c r="AJ8" s="83" t="s">
        <v>1100</v>
      </c>
      <c r="AK8">
        <v>100000</v>
      </c>
      <c r="AM8" s="83" t="s">
        <v>490</v>
      </c>
      <c r="AN8">
        <v>150</v>
      </c>
    </row>
    <row r="9" spans="2:40">
      <c r="B9" s="1" t="s">
        <v>18</v>
      </c>
      <c r="C9" s="9">
        <v>108</v>
      </c>
      <c r="D9" s="9">
        <v>15</v>
      </c>
      <c r="E9" s="1" t="s">
        <v>25</v>
      </c>
      <c r="F9" s="2"/>
      <c r="G9" s="3" t="s">
        <v>377</v>
      </c>
      <c r="I9" s="31">
        <v>6</v>
      </c>
      <c r="J9" s="31" t="str">
        <f t="shared" si="0"/>
        <v/>
      </c>
      <c r="K9" s="32" t="s">
        <v>1653</v>
      </c>
      <c r="L9" s="32" t="s">
        <v>1654</v>
      </c>
      <c r="M9" s="33">
        <v>1</v>
      </c>
      <c r="N9" s="34" t="s">
        <v>1318</v>
      </c>
      <c r="O9" s="35" t="str">
        <f t="shared" si="1"/>
        <v/>
      </c>
      <c r="P9" s="96">
        <v>30006</v>
      </c>
      <c r="Q9" s="86"/>
      <c r="R9" s="36"/>
      <c r="S9" s="37"/>
      <c r="T9" s="38"/>
      <c r="U9" s="37"/>
      <c r="V9" s="17"/>
      <c r="W9" s="39">
        <v>11</v>
      </c>
      <c r="X9" s="40" t="s">
        <v>23</v>
      </c>
      <c r="Y9" s="80" t="s">
        <v>522</v>
      </c>
      <c r="AB9" s="74" t="s">
        <v>501</v>
      </c>
      <c r="AE9" t="s">
        <v>1120</v>
      </c>
      <c r="AF9" t="s">
        <v>1325</v>
      </c>
      <c r="AG9">
        <v>1</v>
      </c>
      <c r="AH9" t="s">
        <v>1316</v>
      </c>
      <c r="AJ9" s="83" t="s">
        <v>1101</v>
      </c>
      <c r="AK9">
        <v>1700</v>
      </c>
      <c r="AM9" s="83" t="s">
        <v>491</v>
      </c>
      <c r="AN9">
        <v>500</v>
      </c>
    </row>
    <row r="10" spans="2:40">
      <c r="B10" s="1" t="s">
        <v>18</v>
      </c>
      <c r="C10" s="9">
        <v>109</v>
      </c>
      <c r="D10" s="9">
        <v>17</v>
      </c>
      <c r="E10" s="1" t="s">
        <v>26</v>
      </c>
      <c r="F10" s="2"/>
      <c r="G10" s="3" t="s">
        <v>378</v>
      </c>
      <c r="I10" s="31">
        <v>7</v>
      </c>
      <c r="J10" s="31" t="str">
        <f t="shared" si="0"/>
        <v/>
      </c>
      <c r="K10" s="32" t="s">
        <v>1655</v>
      </c>
      <c r="L10" s="32" t="s">
        <v>1656</v>
      </c>
      <c r="M10" s="33">
        <v>1</v>
      </c>
      <c r="N10" s="34" t="s">
        <v>1318</v>
      </c>
      <c r="O10" s="35" t="str">
        <f t="shared" si="1"/>
        <v/>
      </c>
      <c r="P10" s="96">
        <v>30007</v>
      </c>
      <c r="Q10" s="86"/>
      <c r="R10" s="36"/>
      <c r="S10" s="37"/>
      <c r="T10" s="38"/>
      <c r="U10" s="37"/>
      <c r="V10" s="17"/>
      <c r="W10" s="39">
        <v>13</v>
      </c>
      <c r="X10" s="40" t="s">
        <v>24</v>
      </c>
      <c r="Y10" s="80" t="s">
        <v>523</v>
      </c>
      <c r="AB10" s="74" t="s">
        <v>501</v>
      </c>
      <c r="AE10" t="s">
        <v>1121</v>
      </c>
      <c r="AF10" t="s">
        <v>1326</v>
      </c>
      <c r="AG10">
        <v>2</v>
      </c>
      <c r="AH10" t="s">
        <v>1316</v>
      </c>
      <c r="AJ10" s="83" t="s">
        <v>490</v>
      </c>
      <c r="AK10">
        <v>150</v>
      </c>
      <c r="AM10" s="83" t="s">
        <v>492</v>
      </c>
      <c r="AN10">
        <v>1000</v>
      </c>
    </row>
    <row r="11" spans="2:40">
      <c r="B11" s="1" t="s">
        <v>18</v>
      </c>
      <c r="C11" s="9"/>
      <c r="D11" s="9">
        <v>19</v>
      </c>
      <c r="E11" s="57"/>
      <c r="F11" s="58"/>
      <c r="G11" s="3" t="s">
        <v>379</v>
      </c>
      <c r="I11" s="31">
        <v>8</v>
      </c>
      <c r="J11" s="31" t="str">
        <f t="shared" si="0"/>
        <v/>
      </c>
      <c r="K11" s="32" t="s">
        <v>1657</v>
      </c>
      <c r="L11" s="32" t="s">
        <v>1658</v>
      </c>
      <c r="M11" s="33">
        <v>1</v>
      </c>
      <c r="N11" s="34" t="s">
        <v>1318</v>
      </c>
      <c r="O11" s="35" t="str">
        <f t="shared" si="1"/>
        <v/>
      </c>
      <c r="P11" s="96">
        <v>30008</v>
      </c>
      <c r="Q11" s="86"/>
      <c r="R11" s="36"/>
      <c r="S11" s="37"/>
      <c r="T11" s="38"/>
      <c r="U11" s="37"/>
      <c r="V11" s="17"/>
      <c r="W11" s="39">
        <v>15</v>
      </c>
      <c r="X11" s="40" t="s">
        <v>25</v>
      </c>
      <c r="Y11" s="80" t="s">
        <v>524</v>
      </c>
      <c r="AB11" s="74" t="s">
        <v>501</v>
      </c>
      <c r="AE11" t="s">
        <v>1122</v>
      </c>
      <c r="AF11" t="s">
        <v>1327</v>
      </c>
      <c r="AG11">
        <v>2</v>
      </c>
      <c r="AH11" t="s">
        <v>1317</v>
      </c>
      <c r="AJ11" s="83" t="s">
        <v>494</v>
      </c>
      <c r="AK11">
        <v>300</v>
      </c>
      <c r="AM11" s="83"/>
    </row>
    <row r="12" spans="2:40">
      <c r="B12" s="1" t="s">
        <v>27</v>
      </c>
      <c r="C12" s="9">
        <v>201</v>
      </c>
      <c r="D12" s="9">
        <v>21</v>
      </c>
      <c r="E12" s="1" t="s">
        <v>28</v>
      </c>
      <c r="F12" s="2"/>
      <c r="G12" s="3" t="s">
        <v>380</v>
      </c>
      <c r="I12" s="41">
        <v>9</v>
      </c>
      <c r="J12" s="41" t="str">
        <f t="shared" si="0"/>
        <v/>
      </c>
      <c r="K12" s="42" t="s">
        <v>1659</v>
      </c>
      <c r="L12" s="42" t="s">
        <v>1660</v>
      </c>
      <c r="M12" s="43">
        <v>2</v>
      </c>
      <c r="N12" s="44" t="s">
        <v>1319</v>
      </c>
      <c r="O12" s="45" t="str">
        <f t="shared" si="1"/>
        <v/>
      </c>
      <c r="P12" s="97">
        <v>30009</v>
      </c>
      <c r="Q12" s="87"/>
      <c r="R12" s="46"/>
      <c r="S12" s="47"/>
      <c r="T12" s="48"/>
      <c r="U12" s="47"/>
      <c r="V12" s="17"/>
      <c r="W12" s="39">
        <v>17</v>
      </c>
      <c r="X12" s="40" t="s">
        <v>26</v>
      </c>
      <c r="Y12" s="80" t="s">
        <v>525</v>
      </c>
      <c r="AB12" s="74" t="s">
        <v>501</v>
      </c>
      <c r="AE12" t="s">
        <v>1123</v>
      </c>
      <c r="AF12" t="s">
        <v>1328</v>
      </c>
      <c r="AG12">
        <v>2</v>
      </c>
      <c r="AH12" t="s">
        <v>1316</v>
      </c>
      <c r="AJ12" s="83" t="s">
        <v>491</v>
      </c>
      <c r="AK12">
        <v>500</v>
      </c>
    </row>
    <row r="13" spans="2:40">
      <c r="B13" s="1" t="s">
        <v>27</v>
      </c>
      <c r="C13" s="9">
        <v>202</v>
      </c>
      <c r="D13" s="9">
        <v>23</v>
      </c>
      <c r="E13" s="1" t="s">
        <v>29</v>
      </c>
      <c r="F13" s="2"/>
      <c r="G13" s="3" t="s">
        <v>381</v>
      </c>
      <c r="I13" s="49">
        <v>10</v>
      </c>
      <c r="J13" s="49" t="str">
        <f t="shared" si="0"/>
        <v/>
      </c>
      <c r="K13" s="50" t="s">
        <v>1661</v>
      </c>
      <c r="L13" s="50" t="s">
        <v>1662</v>
      </c>
      <c r="M13" s="51">
        <v>2</v>
      </c>
      <c r="N13" s="52" t="s">
        <v>1319</v>
      </c>
      <c r="O13" s="53" t="str">
        <f t="shared" si="1"/>
        <v/>
      </c>
      <c r="P13" s="98">
        <v>30010</v>
      </c>
      <c r="Q13" s="88"/>
      <c r="R13" s="54"/>
      <c r="S13" s="55"/>
      <c r="T13" s="56"/>
      <c r="U13" s="55"/>
      <c r="V13" s="17"/>
      <c r="W13" s="39">
        <v>19</v>
      </c>
      <c r="X13" s="40"/>
      <c r="Y13" s="80" t="s">
        <v>526</v>
      </c>
      <c r="AB13" s="74" t="s">
        <v>501</v>
      </c>
      <c r="AE13" t="s">
        <v>1124</v>
      </c>
      <c r="AF13" t="s">
        <v>1329</v>
      </c>
      <c r="AG13">
        <v>3</v>
      </c>
      <c r="AH13" t="s">
        <v>1315</v>
      </c>
      <c r="AJ13" s="83" t="s">
        <v>492</v>
      </c>
      <c r="AK13">
        <v>1000</v>
      </c>
    </row>
    <row r="14" spans="2:40">
      <c r="B14" s="1" t="s">
        <v>27</v>
      </c>
      <c r="C14" s="9">
        <v>203</v>
      </c>
      <c r="D14" s="9">
        <v>25</v>
      </c>
      <c r="E14" s="1" t="s">
        <v>30</v>
      </c>
      <c r="F14" s="2"/>
      <c r="G14" s="3" t="s">
        <v>382</v>
      </c>
      <c r="I14" s="31">
        <v>11</v>
      </c>
      <c r="J14" s="31" t="str">
        <f t="shared" si="0"/>
        <v/>
      </c>
      <c r="K14" s="32" t="s">
        <v>1663</v>
      </c>
      <c r="L14" s="32" t="s">
        <v>1664</v>
      </c>
      <c r="M14" s="33">
        <v>3</v>
      </c>
      <c r="N14" s="34" t="s">
        <v>1318</v>
      </c>
      <c r="O14" s="35" t="str">
        <f t="shared" si="1"/>
        <v/>
      </c>
      <c r="P14" s="96">
        <v>30011</v>
      </c>
      <c r="Q14" s="86"/>
      <c r="R14" s="36"/>
      <c r="S14" s="37"/>
      <c r="T14" s="38"/>
      <c r="U14" s="37"/>
      <c r="V14" s="17"/>
      <c r="W14" s="39">
        <v>21</v>
      </c>
      <c r="X14" s="40" t="s">
        <v>28</v>
      </c>
      <c r="Y14" s="80" t="s">
        <v>527</v>
      </c>
      <c r="AB14" s="74" t="s">
        <v>501</v>
      </c>
      <c r="AE14" t="s">
        <v>1125</v>
      </c>
      <c r="AF14" t="s">
        <v>1330</v>
      </c>
      <c r="AG14">
        <v>1</v>
      </c>
      <c r="AH14" t="s">
        <v>1316</v>
      </c>
      <c r="AJ14" s="83"/>
    </row>
    <row r="15" spans="2:40">
      <c r="B15" s="1" t="s">
        <v>27</v>
      </c>
      <c r="C15" s="9">
        <v>204</v>
      </c>
      <c r="D15" s="9">
        <v>27</v>
      </c>
      <c r="E15" s="1" t="s">
        <v>27</v>
      </c>
      <c r="F15" s="2"/>
      <c r="G15" s="3" t="s">
        <v>383</v>
      </c>
      <c r="I15" s="31">
        <v>12</v>
      </c>
      <c r="J15" s="31" t="str">
        <f t="shared" si="0"/>
        <v/>
      </c>
      <c r="K15" s="32" t="s">
        <v>1665</v>
      </c>
      <c r="L15" s="32" t="s">
        <v>1666</v>
      </c>
      <c r="M15" s="33">
        <v>3</v>
      </c>
      <c r="N15" s="34" t="s">
        <v>1319</v>
      </c>
      <c r="O15" s="35" t="str">
        <f t="shared" si="1"/>
        <v/>
      </c>
      <c r="P15" s="96">
        <v>30012</v>
      </c>
      <c r="Q15" s="86"/>
      <c r="R15" s="36"/>
      <c r="S15" s="37"/>
      <c r="T15" s="38"/>
      <c r="U15" s="37"/>
      <c r="V15" s="17"/>
      <c r="W15" s="39">
        <v>23</v>
      </c>
      <c r="X15" s="40" t="s">
        <v>29</v>
      </c>
      <c r="Y15" s="80" t="s">
        <v>528</v>
      </c>
      <c r="AB15" s="74" t="s">
        <v>501</v>
      </c>
      <c r="AE15" t="s">
        <v>1126</v>
      </c>
      <c r="AF15" t="s">
        <v>1331</v>
      </c>
      <c r="AG15">
        <v>3</v>
      </c>
      <c r="AH15" t="s">
        <v>1316</v>
      </c>
      <c r="AJ15" s="124" t="s">
        <v>2043</v>
      </c>
      <c r="AK15" s="125"/>
    </row>
    <row r="16" spans="2:40">
      <c r="B16" s="1" t="s">
        <v>27</v>
      </c>
      <c r="C16" s="9">
        <v>205</v>
      </c>
      <c r="D16" s="9">
        <v>29</v>
      </c>
      <c r="E16" s="1" t="s">
        <v>31</v>
      </c>
      <c r="F16" s="2"/>
      <c r="G16" s="3" t="s">
        <v>384</v>
      </c>
      <c r="I16" s="31">
        <v>13</v>
      </c>
      <c r="J16" s="31" t="str">
        <f t="shared" si="0"/>
        <v/>
      </c>
      <c r="K16" s="32" t="s">
        <v>1667</v>
      </c>
      <c r="L16" s="32" t="s">
        <v>1668</v>
      </c>
      <c r="M16" s="33">
        <v>2</v>
      </c>
      <c r="N16" s="34" t="s">
        <v>1318</v>
      </c>
      <c r="O16" s="35" t="str">
        <f t="shared" si="1"/>
        <v/>
      </c>
      <c r="P16" s="96">
        <v>30013</v>
      </c>
      <c r="Q16" s="86"/>
      <c r="R16" s="36"/>
      <c r="S16" s="37"/>
      <c r="T16" s="38"/>
      <c r="U16" s="37"/>
      <c r="V16" s="17"/>
      <c r="W16" s="39">
        <v>25</v>
      </c>
      <c r="X16" s="40" t="s">
        <v>30</v>
      </c>
      <c r="Y16" s="80" t="s">
        <v>529</v>
      </c>
      <c r="AB16" s="74" t="s">
        <v>501</v>
      </c>
      <c r="AE16" t="s">
        <v>1127</v>
      </c>
      <c r="AF16" t="s">
        <v>1332</v>
      </c>
      <c r="AG16">
        <v>1</v>
      </c>
      <c r="AH16" t="s">
        <v>1318</v>
      </c>
      <c r="AJ16" s="83" t="s">
        <v>1102</v>
      </c>
      <c r="AK16">
        <v>1311</v>
      </c>
      <c r="AM16" s="83" t="s">
        <v>1102</v>
      </c>
      <c r="AN16">
        <v>1311</v>
      </c>
    </row>
    <row r="17" spans="2:40" ht="13.5" customHeight="1">
      <c r="B17" s="1" t="s">
        <v>27</v>
      </c>
      <c r="C17" s="9">
        <v>206</v>
      </c>
      <c r="D17" s="9">
        <v>31</v>
      </c>
      <c r="E17" s="1" t="s">
        <v>32</v>
      </c>
      <c r="F17" s="2"/>
      <c r="G17" s="3" t="s">
        <v>385</v>
      </c>
      <c r="I17" s="41">
        <v>14</v>
      </c>
      <c r="J17" s="41" t="str">
        <f t="shared" si="0"/>
        <v/>
      </c>
      <c r="K17" s="42" t="s">
        <v>1669</v>
      </c>
      <c r="L17" s="42" t="s">
        <v>1670</v>
      </c>
      <c r="M17" s="43">
        <v>1</v>
      </c>
      <c r="N17" s="44" t="s">
        <v>1318</v>
      </c>
      <c r="O17" s="45" t="str">
        <f t="shared" si="1"/>
        <v/>
      </c>
      <c r="P17" s="97">
        <v>30014</v>
      </c>
      <c r="Q17" s="87"/>
      <c r="R17" s="46"/>
      <c r="S17" s="47"/>
      <c r="T17" s="48"/>
      <c r="U17" s="47"/>
      <c r="V17" s="17"/>
      <c r="W17" s="39">
        <v>27</v>
      </c>
      <c r="X17" s="40" t="s">
        <v>27</v>
      </c>
      <c r="Y17" s="80" t="s">
        <v>530</v>
      </c>
      <c r="AB17" s="74" t="s">
        <v>501</v>
      </c>
      <c r="AE17" t="s">
        <v>1128</v>
      </c>
      <c r="AF17" t="s">
        <v>1333</v>
      </c>
      <c r="AG17">
        <v>1</v>
      </c>
      <c r="AH17" t="s">
        <v>1319</v>
      </c>
      <c r="AJ17" s="83" t="s">
        <v>1103</v>
      </c>
      <c r="AK17">
        <v>1211</v>
      </c>
      <c r="AM17" s="83" t="s">
        <v>1103</v>
      </c>
      <c r="AN17">
        <v>1211</v>
      </c>
    </row>
    <row r="18" spans="2:40" ht="13.5" customHeight="1">
      <c r="B18" s="1" t="s">
        <v>27</v>
      </c>
      <c r="C18" s="9">
        <v>207</v>
      </c>
      <c r="D18" s="9">
        <v>33</v>
      </c>
      <c r="E18" s="1" t="s">
        <v>33</v>
      </c>
      <c r="F18" s="2"/>
      <c r="G18" s="3" t="s">
        <v>386</v>
      </c>
      <c r="I18" s="49">
        <v>15</v>
      </c>
      <c r="J18" s="49" t="str">
        <f t="shared" si="0"/>
        <v/>
      </c>
      <c r="K18" s="50" t="s">
        <v>1671</v>
      </c>
      <c r="L18" s="50" t="s">
        <v>1672</v>
      </c>
      <c r="M18" s="51">
        <v>1</v>
      </c>
      <c r="N18" s="52" t="s">
        <v>1319</v>
      </c>
      <c r="O18" s="53" t="str">
        <f t="shared" si="1"/>
        <v/>
      </c>
      <c r="P18" s="98">
        <v>30015</v>
      </c>
      <c r="Q18" s="88"/>
      <c r="R18" s="54"/>
      <c r="S18" s="55"/>
      <c r="T18" s="56"/>
      <c r="U18" s="55"/>
      <c r="V18" s="17"/>
      <c r="W18" s="39">
        <v>29</v>
      </c>
      <c r="X18" s="40" t="s">
        <v>31</v>
      </c>
      <c r="Y18" s="80" t="s">
        <v>531</v>
      </c>
      <c r="AB18" s="74" t="s">
        <v>501</v>
      </c>
      <c r="AE18" t="s">
        <v>1129</v>
      </c>
      <c r="AF18" t="s">
        <v>1334</v>
      </c>
      <c r="AG18">
        <v>3</v>
      </c>
      <c r="AH18" t="s">
        <v>1320</v>
      </c>
      <c r="AJ18" s="83" t="s">
        <v>1104</v>
      </c>
      <c r="AK18">
        <v>1111</v>
      </c>
      <c r="AM18" s="83" t="s">
        <v>1104</v>
      </c>
      <c r="AN18">
        <v>1111</v>
      </c>
    </row>
    <row r="19" spans="2:40" ht="13.5" customHeight="1">
      <c r="B19" s="1" t="s">
        <v>34</v>
      </c>
      <c r="C19" s="9">
        <v>301</v>
      </c>
      <c r="D19" s="9">
        <v>35</v>
      </c>
      <c r="E19" s="1" t="s">
        <v>35</v>
      </c>
      <c r="F19" s="2"/>
      <c r="G19" s="3" t="s">
        <v>387</v>
      </c>
      <c r="I19" s="31">
        <v>16</v>
      </c>
      <c r="J19" s="31" t="str">
        <f t="shared" si="0"/>
        <v/>
      </c>
      <c r="K19" s="32" t="s">
        <v>1673</v>
      </c>
      <c r="L19" s="32" t="s">
        <v>1674</v>
      </c>
      <c r="M19" s="33">
        <v>2</v>
      </c>
      <c r="N19" s="34" t="s">
        <v>1319</v>
      </c>
      <c r="O19" s="35" t="str">
        <f t="shared" si="1"/>
        <v/>
      </c>
      <c r="P19" s="96">
        <v>30016</v>
      </c>
      <c r="Q19" s="86"/>
      <c r="R19" s="36"/>
      <c r="S19" s="37"/>
      <c r="T19" s="38"/>
      <c r="U19" s="37"/>
      <c r="V19" s="17"/>
      <c r="W19" s="39">
        <v>31</v>
      </c>
      <c r="X19" s="40" t="s">
        <v>32</v>
      </c>
      <c r="Y19" s="80" t="s">
        <v>532</v>
      </c>
      <c r="AB19" s="74" t="s">
        <v>501</v>
      </c>
      <c r="AE19" t="s">
        <v>1130</v>
      </c>
      <c r="AF19" t="s">
        <v>1335</v>
      </c>
      <c r="AG19">
        <v>1</v>
      </c>
      <c r="AH19" t="s">
        <v>1317</v>
      </c>
      <c r="AJ19" s="83" t="s">
        <v>1096</v>
      </c>
      <c r="AK19">
        <v>2233</v>
      </c>
      <c r="AM19" s="83" t="s">
        <v>1096</v>
      </c>
      <c r="AN19">
        <v>2233</v>
      </c>
    </row>
    <row r="20" spans="2:40" ht="13.5" customHeight="1">
      <c r="B20" s="1" t="s">
        <v>34</v>
      </c>
      <c r="C20" s="9">
        <v>302</v>
      </c>
      <c r="D20" s="9">
        <v>37</v>
      </c>
      <c r="E20" s="1" t="s">
        <v>36</v>
      </c>
      <c r="F20" s="2"/>
      <c r="G20" s="3" t="s">
        <v>388</v>
      </c>
      <c r="I20" s="31">
        <v>17</v>
      </c>
      <c r="J20" s="31" t="str">
        <f t="shared" si="0"/>
        <v/>
      </c>
      <c r="K20" s="32" t="s">
        <v>1675</v>
      </c>
      <c r="L20" s="32" t="s">
        <v>1676</v>
      </c>
      <c r="M20" s="33">
        <v>3</v>
      </c>
      <c r="N20" s="34" t="s">
        <v>1319</v>
      </c>
      <c r="O20" s="35" t="str">
        <f t="shared" si="1"/>
        <v/>
      </c>
      <c r="P20" s="96">
        <v>30017</v>
      </c>
      <c r="Q20" s="86"/>
      <c r="R20" s="36"/>
      <c r="S20" s="37"/>
      <c r="T20" s="38"/>
      <c r="U20" s="37"/>
      <c r="V20" s="17"/>
      <c r="W20" s="39">
        <v>33</v>
      </c>
      <c r="X20" s="40" t="s">
        <v>33</v>
      </c>
      <c r="Y20" s="80" t="s">
        <v>533</v>
      </c>
      <c r="AB20" s="74" t="s">
        <v>501</v>
      </c>
      <c r="AE20" t="s">
        <v>1131</v>
      </c>
      <c r="AF20" t="s">
        <v>1336</v>
      </c>
      <c r="AG20">
        <v>2</v>
      </c>
      <c r="AH20" t="s">
        <v>1315</v>
      </c>
      <c r="AJ20" s="83" t="s">
        <v>1097</v>
      </c>
      <c r="AK20">
        <v>5555</v>
      </c>
      <c r="AM20" s="83" t="s">
        <v>1098</v>
      </c>
      <c r="AN20">
        <v>30000</v>
      </c>
    </row>
    <row r="21" spans="2:40" ht="13.5" customHeight="1">
      <c r="B21" s="1" t="s">
        <v>34</v>
      </c>
      <c r="C21" s="9">
        <v>303</v>
      </c>
      <c r="D21" s="9">
        <v>39</v>
      </c>
      <c r="E21" s="1" t="s">
        <v>864</v>
      </c>
      <c r="F21" s="2"/>
      <c r="G21" s="3" t="s">
        <v>389</v>
      </c>
      <c r="I21" s="31">
        <v>18</v>
      </c>
      <c r="J21" s="31" t="str">
        <f t="shared" si="0"/>
        <v/>
      </c>
      <c r="K21" s="32" t="s">
        <v>1677</v>
      </c>
      <c r="L21" s="32" t="s">
        <v>1678</v>
      </c>
      <c r="M21" s="33">
        <v>2</v>
      </c>
      <c r="N21" s="34" t="s">
        <v>1319</v>
      </c>
      <c r="O21" s="35" t="str">
        <f t="shared" si="1"/>
        <v/>
      </c>
      <c r="P21" s="96">
        <v>30018</v>
      </c>
      <c r="Q21" s="86"/>
      <c r="R21" s="36"/>
      <c r="S21" s="37"/>
      <c r="T21" s="38"/>
      <c r="U21" s="37"/>
      <c r="V21" s="17"/>
      <c r="W21" s="39">
        <v>35</v>
      </c>
      <c r="X21" s="40" t="s">
        <v>35</v>
      </c>
      <c r="Y21" s="80" t="s">
        <v>534</v>
      </c>
      <c r="AB21" s="74" t="s">
        <v>501</v>
      </c>
      <c r="AE21" t="s">
        <v>1132</v>
      </c>
      <c r="AF21" t="s">
        <v>1337</v>
      </c>
      <c r="AG21">
        <v>3</v>
      </c>
      <c r="AH21" t="s">
        <v>1315</v>
      </c>
      <c r="AJ21" s="83" t="s">
        <v>1098</v>
      </c>
      <c r="AK21">
        <v>30000</v>
      </c>
      <c r="AM21" s="83" t="s">
        <v>1099</v>
      </c>
      <c r="AN21">
        <v>50000</v>
      </c>
    </row>
    <row r="22" spans="2:40" ht="13.5" customHeight="1">
      <c r="B22" s="1" t="s">
        <v>34</v>
      </c>
      <c r="C22" s="9">
        <v>304</v>
      </c>
      <c r="D22" s="9">
        <v>41</v>
      </c>
      <c r="E22" s="1" t="s">
        <v>37</v>
      </c>
      <c r="F22" s="2"/>
      <c r="G22" s="3" t="s">
        <v>390</v>
      </c>
      <c r="I22" s="41">
        <v>19</v>
      </c>
      <c r="J22" s="41" t="str">
        <f t="shared" si="0"/>
        <v/>
      </c>
      <c r="K22" s="42" t="s">
        <v>1679</v>
      </c>
      <c r="L22" s="42" t="s">
        <v>1680</v>
      </c>
      <c r="M22" s="43">
        <v>1</v>
      </c>
      <c r="N22" s="44" t="s">
        <v>1319</v>
      </c>
      <c r="O22" s="45" t="str">
        <f t="shared" si="1"/>
        <v/>
      </c>
      <c r="P22" s="97">
        <v>30019</v>
      </c>
      <c r="Q22" s="87"/>
      <c r="R22" s="46"/>
      <c r="S22" s="47"/>
      <c r="T22" s="48"/>
      <c r="U22" s="47"/>
      <c r="V22" s="17"/>
      <c r="W22" s="39">
        <v>37</v>
      </c>
      <c r="X22" s="40" t="s">
        <v>36</v>
      </c>
      <c r="Y22" s="80" t="s">
        <v>535</v>
      </c>
      <c r="AB22" s="74" t="s">
        <v>501</v>
      </c>
      <c r="AE22" t="s">
        <v>1133</v>
      </c>
      <c r="AF22" t="s">
        <v>1338</v>
      </c>
      <c r="AG22">
        <v>1</v>
      </c>
      <c r="AH22" t="s">
        <v>1319</v>
      </c>
      <c r="AJ22" s="83" t="s">
        <v>1105</v>
      </c>
      <c r="AK22">
        <v>60000</v>
      </c>
      <c r="AM22" s="83" t="s">
        <v>2041</v>
      </c>
      <c r="AN22">
        <v>1700</v>
      </c>
    </row>
    <row r="23" spans="2:40" ht="13.5" customHeight="1">
      <c r="B23" s="1" t="s">
        <v>34</v>
      </c>
      <c r="C23" s="9">
        <v>305</v>
      </c>
      <c r="D23" s="9">
        <v>43</v>
      </c>
      <c r="E23" s="1" t="s">
        <v>38</v>
      </c>
      <c r="F23" s="2"/>
      <c r="G23" s="3" t="s">
        <v>391</v>
      </c>
      <c r="I23" s="49">
        <v>20</v>
      </c>
      <c r="J23" s="49" t="str">
        <f t="shared" si="0"/>
        <v/>
      </c>
      <c r="K23" s="50" t="s">
        <v>1681</v>
      </c>
      <c r="L23" s="50" t="s">
        <v>1682</v>
      </c>
      <c r="M23" s="51">
        <v>2</v>
      </c>
      <c r="N23" s="52" t="s">
        <v>1318</v>
      </c>
      <c r="O23" s="53" t="str">
        <f t="shared" si="1"/>
        <v/>
      </c>
      <c r="P23" s="98">
        <v>30020</v>
      </c>
      <c r="Q23" s="88"/>
      <c r="R23" s="54"/>
      <c r="S23" s="55"/>
      <c r="T23" s="56"/>
      <c r="U23" s="55"/>
      <c r="V23" s="17"/>
      <c r="W23" s="39">
        <v>39</v>
      </c>
      <c r="X23" s="40" t="s">
        <v>864</v>
      </c>
      <c r="Y23" s="80" t="s">
        <v>536</v>
      </c>
      <c r="AB23" s="74" t="s">
        <v>501</v>
      </c>
      <c r="AE23" t="s">
        <v>1134</v>
      </c>
      <c r="AF23" t="s">
        <v>1339</v>
      </c>
      <c r="AG23">
        <v>3</v>
      </c>
      <c r="AH23" t="s">
        <v>1316</v>
      </c>
      <c r="AJ23" s="83" t="s">
        <v>1099</v>
      </c>
      <c r="AK23">
        <v>50000</v>
      </c>
      <c r="AM23" s="83" t="s">
        <v>490</v>
      </c>
      <c r="AN23">
        <v>150</v>
      </c>
    </row>
    <row r="24" spans="2:40" ht="13.5" customHeight="1">
      <c r="B24" s="1" t="s">
        <v>34</v>
      </c>
      <c r="C24" s="9"/>
      <c r="D24" s="9">
        <v>45</v>
      </c>
      <c r="E24" s="57"/>
      <c r="F24" s="58"/>
      <c r="G24" s="3" t="s">
        <v>392</v>
      </c>
      <c r="I24" s="31">
        <v>21</v>
      </c>
      <c r="J24" s="31" t="str">
        <f t="shared" si="0"/>
        <v/>
      </c>
      <c r="K24" s="32" t="s">
        <v>1683</v>
      </c>
      <c r="L24" s="32" t="s">
        <v>1684</v>
      </c>
      <c r="M24" s="33">
        <v>1</v>
      </c>
      <c r="N24" s="34" t="s">
        <v>1318</v>
      </c>
      <c r="O24" s="35" t="str">
        <f t="shared" si="1"/>
        <v/>
      </c>
      <c r="P24" s="96">
        <v>30021</v>
      </c>
      <c r="Q24" s="86"/>
      <c r="R24" s="36"/>
      <c r="S24" s="37"/>
      <c r="T24" s="38"/>
      <c r="U24" s="37"/>
      <c r="V24" s="17"/>
      <c r="W24" s="39">
        <v>41</v>
      </c>
      <c r="X24" s="40" t="s">
        <v>37</v>
      </c>
      <c r="Y24" s="80" t="s">
        <v>537</v>
      </c>
      <c r="AB24" s="74" t="s">
        <v>501</v>
      </c>
      <c r="AE24" t="s">
        <v>1135</v>
      </c>
      <c r="AF24" t="s">
        <v>1340</v>
      </c>
      <c r="AG24">
        <v>1</v>
      </c>
      <c r="AH24" t="s">
        <v>1316</v>
      </c>
      <c r="AJ24" s="83" t="s">
        <v>1100</v>
      </c>
      <c r="AK24">
        <v>100000</v>
      </c>
      <c r="AM24" s="83" t="s">
        <v>383</v>
      </c>
      <c r="AN24">
        <v>400</v>
      </c>
    </row>
    <row r="25" spans="2:40" ht="13.5" customHeight="1">
      <c r="B25" s="1" t="s">
        <v>39</v>
      </c>
      <c r="C25" s="9">
        <v>401</v>
      </c>
      <c r="D25" s="9">
        <v>47</v>
      </c>
      <c r="E25" s="1" t="s">
        <v>40</v>
      </c>
      <c r="F25" s="2"/>
      <c r="G25" s="3" t="s">
        <v>393</v>
      </c>
      <c r="I25" s="31">
        <v>22</v>
      </c>
      <c r="J25" s="31" t="str">
        <f t="shared" si="0"/>
        <v/>
      </c>
      <c r="K25" s="32" t="s">
        <v>1685</v>
      </c>
      <c r="L25" s="32" t="s">
        <v>1686</v>
      </c>
      <c r="M25" s="33">
        <v>3</v>
      </c>
      <c r="N25" s="34" t="s">
        <v>1318</v>
      </c>
      <c r="O25" s="35" t="str">
        <f t="shared" si="1"/>
        <v/>
      </c>
      <c r="P25" s="96">
        <v>30022</v>
      </c>
      <c r="Q25" s="86"/>
      <c r="R25" s="36"/>
      <c r="S25" s="37"/>
      <c r="T25" s="38"/>
      <c r="U25" s="37"/>
      <c r="V25" s="17"/>
      <c r="W25" s="39">
        <v>43</v>
      </c>
      <c r="X25" s="40" t="s">
        <v>38</v>
      </c>
      <c r="Y25" s="80" t="s">
        <v>538</v>
      </c>
      <c r="AB25" s="74" t="s">
        <v>501</v>
      </c>
      <c r="AE25" t="s">
        <v>1136</v>
      </c>
      <c r="AF25" t="s">
        <v>1341</v>
      </c>
      <c r="AG25">
        <v>2</v>
      </c>
      <c r="AH25" t="s">
        <v>1320</v>
      </c>
      <c r="AJ25" s="83" t="s">
        <v>1101</v>
      </c>
      <c r="AK25">
        <v>1700</v>
      </c>
      <c r="AM25" s="83" t="s">
        <v>491</v>
      </c>
      <c r="AN25">
        <v>500</v>
      </c>
    </row>
    <row r="26" spans="2:40" ht="13.5" customHeight="1">
      <c r="B26" s="1" t="s">
        <v>39</v>
      </c>
      <c r="C26" s="9">
        <v>402</v>
      </c>
      <c r="D26" s="9">
        <v>49</v>
      </c>
      <c r="E26" s="1" t="s">
        <v>41</v>
      </c>
      <c r="F26" s="2"/>
      <c r="G26" s="3" t="s">
        <v>394</v>
      </c>
      <c r="I26" s="31">
        <v>23</v>
      </c>
      <c r="J26" s="31" t="str">
        <f t="shared" si="0"/>
        <v/>
      </c>
      <c r="K26" s="32" t="s">
        <v>1687</v>
      </c>
      <c r="L26" s="32" t="s">
        <v>1688</v>
      </c>
      <c r="M26" s="33">
        <v>1</v>
      </c>
      <c r="N26" s="34" t="s">
        <v>1318</v>
      </c>
      <c r="O26" s="35" t="str">
        <f t="shared" si="1"/>
        <v/>
      </c>
      <c r="P26" s="96">
        <v>30023</v>
      </c>
      <c r="Q26" s="86"/>
      <c r="R26" s="36"/>
      <c r="S26" s="37"/>
      <c r="T26" s="38"/>
      <c r="U26" s="37"/>
      <c r="V26" s="17"/>
      <c r="W26" s="39">
        <v>45</v>
      </c>
      <c r="X26" s="40"/>
      <c r="Y26" s="80" t="s">
        <v>526</v>
      </c>
      <c r="AB26" s="74" t="s">
        <v>501</v>
      </c>
      <c r="AE26" t="s">
        <v>1137</v>
      </c>
      <c r="AF26" t="s">
        <v>1342</v>
      </c>
      <c r="AG26">
        <v>3</v>
      </c>
      <c r="AH26" t="s">
        <v>1321</v>
      </c>
      <c r="AJ26" s="83" t="s">
        <v>490</v>
      </c>
      <c r="AK26">
        <v>150</v>
      </c>
      <c r="AM26" s="83" t="s">
        <v>492</v>
      </c>
      <c r="AN26">
        <v>1000</v>
      </c>
    </row>
    <row r="27" spans="2:40" ht="13.5" customHeight="1">
      <c r="B27" s="1" t="s">
        <v>39</v>
      </c>
      <c r="C27" s="9">
        <v>403</v>
      </c>
      <c r="D27" s="9">
        <v>51</v>
      </c>
      <c r="E27" s="1" t="s">
        <v>42</v>
      </c>
      <c r="F27" s="2"/>
      <c r="G27" s="3" t="s">
        <v>395</v>
      </c>
      <c r="I27" s="41">
        <v>24</v>
      </c>
      <c r="J27" s="41" t="str">
        <f t="shared" si="0"/>
        <v/>
      </c>
      <c r="K27" s="42" t="s">
        <v>1689</v>
      </c>
      <c r="L27" s="42" t="s">
        <v>1690</v>
      </c>
      <c r="M27" s="43">
        <v>1</v>
      </c>
      <c r="N27" s="44" t="s">
        <v>1319</v>
      </c>
      <c r="O27" s="45" t="str">
        <f t="shared" si="1"/>
        <v/>
      </c>
      <c r="P27" s="97">
        <v>30024</v>
      </c>
      <c r="Q27" s="87"/>
      <c r="R27" s="46"/>
      <c r="S27" s="47"/>
      <c r="T27" s="48"/>
      <c r="U27" s="47"/>
      <c r="V27" s="17"/>
      <c r="W27" s="39">
        <v>47</v>
      </c>
      <c r="X27" s="40" t="s">
        <v>40</v>
      </c>
      <c r="Y27" s="80" t="s">
        <v>539</v>
      </c>
      <c r="Z27" s="74"/>
      <c r="AA27" s="74"/>
      <c r="AE27" t="s">
        <v>1138</v>
      </c>
      <c r="AF27" t="s">
        <v>1343</v>
      </c>
      <c r="AG27">
        <v>2</v>
      </c>
      <c r="AH27" t="s">
        <v>1315</v>
      </c>
      <c r="AJ27" s="83" t="s">
        <v>494</v>
      </c>
      <c r="AK27">
        <v>300</v>
      </c>
      <c r="AM27" t="s">
        <v>852</v>
      </c>
      <c r="AN27">
        <v>1900</v>
      </c>
    </row>
    <row r="28" spans="2:40" ht="13.5" customHeight="1">
      <c r="B28" s="1" t="s">
        <v>39</v>
      </c>
      <c r="C28" s="9">
        <v>404</v>
      </c>
      <c r="D28" s="9">
        <v>53</v>
      </c>
      <c r="E28" s="1" t="s">
        <v>865</v>
      </c>
      <c r="F28" s="2"/>
      <c r="G28" s="3" t="s">
        <v>396</v>
      </c>
      <c r="I28" s="49">
        <v>25</v>
      </c>
      <c r="J28" s="49" t="str">
        <f t="shared" si="0"/>
        <v/>
      </c>
      <c r="K28" s="50" t="s">
        <v>1691</v>
      </c>
      <c r="L28" s="50" t="s">
        <v>1692</v>
      </c>
      <c r="M28" s="51">
        <v>1</v>
      </c>
      <c r="N28" s="52" t="s">
        <v>1318</v>
      </c>
      <c r="O28" s="53" t="str">
        <f t="shared" si="1"/>
        <v/>
      </c>
      <c r="P28" s="98">
        <v>30025</v>
      </c>
      <c r="Q28" s="88"/>
      <c r="R28" s="54"/>
      <c r="S28" s="55"/>
      <c r="T28" s="56"/>
      <c r="U28" s="55"/>
      <c r="V28" s="17"/>
      <c r="W28" s="39">
        <v>49</v>
      </c>
      <c r="X28" s="40" t="s">
        <v>6</v>
      </c>
      <c r="Y28" s="84" t="s">
        <v>7</v>
      </c>
      <c r="AB28" s="74" t="s">
        <v>501</v>
      </c>
      <c r="AE28" t="s">
        <v>1139</v>
      </c>
      <c r="AF28" t="s">
        <v>1344</v>
      </c>
      <c r="AG28">
        <v>2</v>
      </c>
      <c r="AH28" t="s">
        <v>1315</v>
      </c>
      <c r="AJ28" s="83" t="s">
        <v>491</v>
      </c>
      <c r="AK28">
        <v>500</v>
      </c>
    </row>
    <row r="29" spans="2:40" ht="13.5" customHeight="1">
      <c r="B29" s="1" t="s">
        <v>39</v>
      </c>
      <c r="C29" s="9">
        <v>405</v>
      </c>
      <c r="D29" s="9">
        <v>55</v>
      </c>
      <c r="E29" s="1" t="s">
        <v>43</v>
      </c>
      <c r="F29" s="2"/>
      <c r="G29" s="3" t="s">
        <v>397</v>
      </c>
      <c r="I29" s="31">
        <v>26</v>
      </c>
      <c r="J29" s="31" t="str">
        <f t="shared" si="0"/>
        <v/>
      </c>
      <c r="K29" s="32" t="s">
        <v>1693</v>
      </c>
      <c r="L29" s="32" t="s">
        <v>1694</v>
      </c>
      <c r="M29" s="33">
        <v>1</v>
      </c>
      <c r="N29" s="34" t="s">
        <v>1319</v>
      </c>
      <c r="O29" s="35" t="str">
        <f t="shared" si="1"/>
        <v/>
      </c>
      <c r="P29" s="96">
        <v>30026</v>
      </c>
      <c r="Q29" s="86"/>
      <c r="R29" s="36"/>
      <c r="S29" s="37"/>
      <c r="T29" s="38"/>
      <c r="U29" s="37"/>
      <c r="V29" s="17"/>
      <c r="W29" s="39">
        <v>51</v>
      </c>
      <c r="X29" s="40" t="s">
        <v>42</v>
      </c>
      <c r="Y29" s="80" t="s">
        <v>541</v>
      </c>
      <c r="AB29" s="74" t="s">
        <v>501</v>
      </c>
      <c r="AE29" t="s">
        <v>1140</v>
      </c>
      <c r="AF29" t="s">
        <v>1345</v>
      </c>
      <c r="AG29">
        <v>2</v>
      </c>
      <c r="AH29" t="s">
        <v>1315</v>
      </c>
      <c r="AJ29" s="83" t="s">
        <v>492</v>
      </c>
      <c r="AK29">
        <v>1000</v>
      </c>
    </row>
    <row r="30" spans="2:40" ht="13.5" customHeight="1">
      <c r="B30" s="1" t="s">
        <v>39</v>
      </c>
      <c r="C30" s="9">
        <v>406</v>
      </c>
      <c r="D30" s="9">
        <v>57</v>
      </c>
      <c r="E30" s="1" t="s">
        <v>44</v>
      </c>
      <c r="F30" s="2"/>
      <c r="G30" s="3" t="s">
        <v>398</v>
      </c>
      <c r="I30" s="31">
        <v>27</v>
      </c>
      <c r="J30" s="31" t="str">
        <f t="shared" si="0"/>
        <v/>
      </c>
      <c r="K30" s="32" t="s">
        <v>1695</v>
      </c>
      <c r="L30" s="32" t="s">
        <v>1696</v>
      </c>
      <c r="M30" s="33">
        <v>3</v>
      </c>
      <c r="N30" s="34" t="s">
        <v>1319</v>
      </c>
      <c r="O30" s="35" t="str">
        <f t="shared" si="1"/>
        <v/>
      </c>
      <c r="P30" s="96">
        <v>30027</v>
      </c>
      <c r="Q30" s="86"/>
      <c r="R30" s="36"/>
      <c r="S30" s="37"/>
      <c r="T30" s="38"/>
      <c r="U30" s="37"/>
      <c r="V30" s="17"/>
      <c r="W30" s="39">
        <v>53</v>
      </c>
      <c r="X30" s="40"/>
      <c r="Y30" s="84"/>
      <c r="AB30" s="74" t="s">
        <v>501</v>
      </c>
      <c r="AE30" t="s">
        <v>1141</v>
      </c>
      <c r="AF30" t="s">
        <v>1346</v>
      </c>
      <c r="AG30">
        <v>2</v>
      </c>
      <c r="AH30" t="s">
        <v>1316</v>
      </c>
      <c r="AJ30" t="s">
        <v>852</v>
      </c>
      <c r="AK30">
        <v>1900</v>
      </c>
    </row>
    <row r="31" spans="2:40" ht="13.5" customHeight="1">
      <c r="B31" s="1" t="s">
        <v>45</v>
      </c>
      <c r="C31" s="9">
        <v>501</v>
      </c>
      <c r="D31" s="9">
        <v>59</v>
      </c>
      <c r="E31" s="1" t="s">
        <v>46</v>
      </c>
      <c r="F31" s="2"/>
      <c r="G31" s="3" t="s">
        <v>399</v>
      </c>
      <c r="I31" s="31">
        <v>28</v>
      </c>
      <c r="J31" s="31" t="str">
        <f t="shared" si="0"/>
        <v/>
      </c>
      <c r="K31" s="32" t="s">
        <v>1697</v>
      </c>
      <c r="L31" s="32" t="s">
        <v>1698</v>
      </c>
      <c r="M31" s="33">
        <v>2</v>
      </c>
      <c r="N31" s="34" t="s">
        <v>1318</v>
      </c>
      <c r="O31" s="35" t="str">
        <f t="shared" si="1"/>
        <v/>
      </c>
      <c r="P31" s="96">
        <v>30028</v>
      </c>
      <c r="Q31" s="86"/>
      <c r="R31" s="36"/>
      <c r="S31" s="37"/>
      <c r="T31" s="38"/>
      <c r="U31" s="37"/>
      <c r="V31" s="17"/>
      <c r="W31" s="39">
        <v>55</v>
      </c>
      <c r="X31" s="40" t="s">
        <v>43</v>
      </c>
      <c r="Y31" s="80" t="s">
        <v>543</v>
      </c>
      <c r="AB31" s="74" t="s">
        <v>501</v>
      </c>
      <c r="AE31" t="s">
        <v>1142</v>
      </c>
      <c r="AF31" t="s">
        <v>1347</v>
      </c>
      <c r="AG31">
        <v>1</v>
      </c>
      <c r="AH31" t="s">
        <v>1315</v>
      </c>
    </row>
    <row r="32" spans="2:40" ht="13.5" customHeight="1">
      <c r="B32" s="1" t="s">
        <v>45</v>
      </c>
      <c r="C32" s="9">
        <v>502</v>
      </c>
      <c r="D32" s="9">
        <v>61</v>
      </c>
      <c r="E32" s="1" t="s">
        <v>47</v>
      </c>
      <c r="F32" s="2"/>
      <c r="G32" s="3" t="s">
        <v>400</v>
      </c>
      <c r="I32" s="41">
        <v>29</v>
      </c>
      <c r="J32" s="41" t="str">
        <f t="shared" si="0"/>
        <v/>
      </c>
      <c r="K32" s="42" t="s">
        <v>1699</v>
      </c>
      <c r="L32" s="42" t="s">
        <v>1700</v>
      </c>
      <c r="M32" s="43">
        <v>3</v>
      </c>
      <c r="N32" s="44" t="s">
        <v>1318</v>
      </c>
      <c r="O32" s="45" t="str">
        <f t="shared" si="1"/>
        <v/>
      </c>
      <c r="P32" s="97">
        <v>30029</v>
      </c>
      <c r="Q32" s="87"/>
      <c r="R32" s="46"/>
      <c r="S32" s="47"/>
      <c r="T32" s="48"/>
      <c r="U32" s="47"/>
      <c r="V32" s="17"/>
      <c r="W32" s="39">
        <v>57</v>
      </c>
      <c r="X32" s="40" t="s">
        <v>44</v>
      </c>
      <c r="Y32" s="80" t="s">
        <v>544</v>
      </c>
      <c r="AB32" s="74" t="s">
        <v>501</v>
      </c>
      <c r="AE32" t="s">
        <v>1143</v>
      </c>
      <c r="AF32" t="s">
        <v>1348</v>
      </c>
      <c r="AG32">
        <v>1</v>
      </c>
      <c r="AH32" t="s">
        <v>1315</v>
      </c>
      <c r="AJ32" s="124" t="s">
        <v>2045</v>
      </c>
    </row>
    <row r="33" spans="2:40">
      <c r="B33" s="1" t="s">
        <v>45</v>
      </c>
      <c r="C33" s="9">
        <v>503</v>
      </c>
      <c r="D33" s="9">
        <v>63</v>
      </c>
      <c r="E33" s="1" t="s">
        <v>48</v>
      </c>
      <c r="F33" s="2"/>
      <c r="G33" s="3" t="s">
        <v>401</v>
      </c>
      <c r="I33" s="49">
        <v>30</v>
      </c>
      <c r="J33" s="49" t="str">
        <f t="shared" si="0"/>
        <v/>
      </c>
      <c r="K33" s="50" t="s">
        <v>1701</v>
      </c>
      <c r="L33" s="50" t="s">
        <v>1702</v>
      </c>
      <c r="M33" s="51">
        <v>3</v>
      </c>
      <c r="N33" s="52" t="s">
        <v>1318</v>
      </c>
      <c r="O33" s="53" t="str">
        <f t="shared" si="1"/>
        <v/>
      </c>
      <c r="P33" s="98">
        <v>30030</v>
      </c>
      <c r="Q33" s="88"/>
      <c r="R33" s="54"/>
      <c r="S33" s="55"/>
      <c r="T33" s="56"/>
      <c r="U33" s="55"/>
      <c r="V33" s="17"/>
      <c r="W33" s="39">
        <v>59</v>
      </c>
      <c r="X33" s="40" t="s">
        <v>46</v>
      </c>
      <c r="Y33" s="80" t="s">
        <v>545</v>
      </c>
      <c r="AB33" s="74" t="s">
        <v>501</v>
      </c>
      <c r="AE33" t="s">
        <v>1144</v>
      </c>
      <c r="AF33" t="s">
        <v>1349</v>
      </c>
      <c r="AG33">
        <v>2</v>
      </c>
      <c r="AH33" t="s">
        <v>1315</v>
      </c>
      <c r="AJ33" s="83" t="s">
        <v>1106</v>
      </c>
      <c r="AK33">
        <v>1122</v>
      </c>
      <c r="AM33" s="83" t="s">
        <v>1106</v>
      </c>
      <c r="AN33">
        <v>1122</v>
      </c>
    </row>
    <row r="34" spans="2:40">
      <c r="B34" s="1" t="s">
        <v>45</v>
      </c>
      <c r="C34" s="9">
        <v>504</v>
      </c>
      <c r="D34" s="9">
        <v>65</v>
      </c>
      <c r="E34" s="1" t="s">
        <v>866</v>
      </c>
      <c r="F34" s="2"/>
      <c r="G34" s="3" t="s">
        <v>402</v>
      </c>
      <c r="I34" s="31">
        <v>31</v>
      </c>
      <c r="J34" s="31" t="str">
        <f t="shared" si="0"/>
        <v/>
      </c>
      <c r="K34" s="32" t="s">
        <v>1703</v>
      </c>
      <c r="L34" s="32" t="s">
        <v>1704</v>
      </c>
      <c r="M34" s="33">
        <v>3</v>
      </c>
      <c r="N34" s="34" t="s">
        <v>1319</v>
      </c>
      <c r="O34" s="35" t="str">
        <f t="shared" si="1"/>
        <v/>
      </c>
      <c r="P34" s="96">
        <v>30031</v>
      </c>
      <c r="Q34" s="86"/>
      <c r="R34" s="36"/>
      <c r="S34" s="37"/>
      <c r="T34" s="38"/>
      <c r="U34" s="37"/>
      <c r="V34" s="17"/>
      <c r="W34" s="39">
        <v>61</v>
      </c>
      <c r="X34" s="40" t="s">
        <v>47</v>
      </c>
      <c r="Y34" s="80" t="s">
        <v>546</v>
      </c>
      <c r="AB34" s="74" t="s">
        <v>501</v>
      </c>
      <c r="AE34" t="s">
        <v>1145</v>
      </c>
      <c r="AF34" t="s">
        <v>1350</v>
      </c>
      <c r="AG34">
        <v>1</v>
      </c>
      <c r="AH34" t="s">
        <v>1315</v>
      </c>
      <c r="AJ34" s="83" t="s">
        <v>1107</v>
      </c>
      <c r="AK34">
        <v>2233</v>
      </c>
      <c r="AM34" s="83" t="s">
        <v>1107</v>
      </c>
      <c r="AN34">
        <v>2233</v>
      </c>
    </row>
    <row r="35" spans="2:40">
      <c r="B35" s="1" t="s">
        <v>45</v>
      </c>
      <c r="C35" s="9">
        <v>505</v>
      </c>
      <c r="D35" s="9">
        <v>67</v>
      </c>
      <c r="E35" s="1" t="s">
        <v>867</v>
      </c>
      <c r="F35" s="2"/>
      <c r="G35" s="3" t="s">
        <v>403</v>
      </c>
      <c r="I35" s="31">
        <v>32</v>
      </c>
      <c r="J35" s="31" t="str">
        <f t="shared" si="0"/>
        <v/>
      </c>
      <c r="K35" s="32" t="s">
        <v>1705</v>
      </c>
      <c r="L35" s="32" t="s">
        <v>1706</v>
      </c>
      <c r="M35" s="33">
        <v>1</v>
      </c>
      <c r="N35" s="34" t="s">
        <v>1318</v>
      </c>
      <c r="O35" s="35" t="str">
        <f t="shared" si="1"/>
        <v/>
      </c>
      <c r="P35" s="96">
        <v>30032</v>
      </c>
      <c r="Q35" s="86"/>
      <c r="R35" s="36"/>
      <c r="S35" s="37"/>
      <c r="T35" s="38"/>
      <c r="U35" s="37"/>
      <c r="V35" s="17"/>
      <c r="W35" s="39">
        <v>63</v>
      </c>
      <c r="X35" s="40" t="s">
        <v>48</v>
      </c>
      <c r="Y35" s="80" t="s">
        <v>547</v>
      </c>
      <c r="AB35" s="74" t="s">
        <v>501</v>
      </c>
      <c r="AE35" t="s">
        <v>1146</v>
      </c>
      <c r="AF35" t="s">
        <v>1351</v>
      </c>
      <c r="AG35">
        <v>2</v>
      </c>
      <c r="AH35" t="s">
        <v>1315</v>
      </c>
      <c r="AJ35" s="83" t="s">
        <v>1108</v>
      </c>
      <c r="AK35">
        <v>90000</v>
      </c>
      <c r="AM35" s="83" t="s">
        <v>1108</v>
      </c>
      <c r="AN35">
        <v>90000</v>
      </c>
    </row>
    <row r="36" spans="2:40">
      <c r="B36" s="1" t="s">
        <v>45</v>
      </c>
      <c r="C36" s="9">
        <v>506</v>
      </c>
      <c r="D36" s="9">
        <v>69</v>
      </c>
      <c r="E36" s="1" t="s">
        <v>49</v>
      </c>
      <c r="F36" s="2"/>
      <c r="G36" s="3" t="s">
        <v>404</v>
      </c>
      <c r="I36" s="31">
        <v>33</v>
      </c>
      <c r="J36" s="31" t="str">
        <f t="shared" si="0"/>
        <v/>
      </c>
      <c r="K36" s="32" t="s">
        <v>1707</v>
      </c>
      <c r="L36" s="32" t="s">
        <v>1708</v>
      </c>
      <c r="M36" s="33">
        <v>2</v>
      </c>
      <c r="N36" s="34" t="s">
        <v>1319</v>
      </c>
      <c r="O36" s="35" t="str">
        <f t="shared" si="1"/>
        <v/>
      </c>
      <c r="P36" s="96">
        <v>30033</v>
      </c>
      <c r="Q36" s="86"/>
      <c r="R36" s="36"/>
      <c r="S36" s="37"/>
      <c r="T36" s="38"/>
      <c r="U36" s="37"/>
      <c r="V36" s="17"/>
      <c r="W36" s="39">
        <v>65</v>
      </c>
      <c r="X36" s="40" t="s">
        <v>866</v>
      </c>
      <c r="Y36" s="80" t="s">
        <v>548</v>
      </c>
      <c r="AB36" s="74" t="s">
        <v>501</v>
      </c>
      <c r="AE36" t="s">
        <v>1147</v>
      </c>
      <c r="AF36" t="s">
        <v>1352</v>
      </c>
      <c r="AG36">
        <v>1</v>
      </c>
      <c r="AH36" t="s">
        <v>1315</v>
      </c>
      <c r="AJ36" s="83" t="s">
        <v>1109</v>
      </c>
      <c r="AK36">
        <v>1555</v>
      </c>
      <c r="AM36" s="83" t="s">
        <v>1115</v>
      </c>
      <c r="AN36">
        <v>1555</v>
      </c>
    </row>
    <row r="37" spans="2:40">
      <c r="B37" s="1" t="s">
        <v>45</v>
      </c>
      <c r="C37" s="9">
        <v>507</v>
      </c>
      <c r="D37" s="9">
        <v>71</v>
      </c>
      <c r="E37" s="1" t="s">
        <v>50</v>
      </c>
      <c r="F37" s="2"/>
      <c r="G37" s="3" t="s">
        <v>405</v>
      </c>
      <c r="I37" s="41">
        <v>34</v>
      </c>
      <c r="J37" s="41" t="str">
        <f t="shared" si="0"/>
        <v/>
      </c>
      <c r="K37" s="42" t="s">
        <v>1709</v>
      </c>
      <c r="L37" s="42" t="s">
        <v>1710</v>
      </c>
      <c r="M37" s="43">
        <v>3</v>
      </c>
      <c r="N37" s="44" t="s">
        <v>1318</v>
      </c>
      <c r="O37" s="45" t="str">
        <f t="shared" si="1"/>
        <v/>
      </c>
      <c r="P37" s="97">
        <v>30034</v>
      </c>
      <c r="Q37" s="87"/>
      <c r="R37" s="46"/>
      <c r="S37" s="47"/>
      <c r="T37" s="48"/>
      <c r="U37" s="47"/>
      <c r="V37" s="17"/>
      <c r="W37" s="39">
        <v>67</v>
      </c>
      <c r="X37" s="40" t="s">
        <v>867</v>
      </c>
      <c r="Y37" s="80" t="s">
        <v>8</v>
      </c>
      <c r="AB37" s="74" t="s">
        <v>501</v>
      </c>
      <c r="AE37" t="s">
        <v>1148</v>
      </c>
      <c r="AF37" t="s">
        <v>1353</v>
      </c>
      <c r="AG37">
        <v>2</v>
      </c>
      <c r="AH37" t="s">
        <v>1315</v>
      </c>
      <c r="AJ37" s="83" t="s">
        <v>856</v>
      </c>
      <c r="AK37">
        <v>150</v>
      </c>
      <c r="AM37" s="83" t="s">
        <v>856</v>
      </c>
      <c r="AN37">
        <v>150</v>
      </c>
    </row>
    <row r="38" spans="2:40">
      <c r="B38" s="1" t="s">
        <v>45</v>
      </c>
      <c r="C38" s="9">
        <v>508</v>
      </c>
      <c r="D38" s="9">
        <v>73</v>
      </c>
      <c r="E38" s="1" t="s">
        <v>51</v>
      </c>
      <c r="F38" s="2"/>
      <c r="G38" s="3" t="s">
        <v>406</v>
      </c>
      <c r="I38" s="49">
        <v>35</v>
      </c>
      <c r="J38" s="49" t="str">
        <f t="shared" si="0"/>
        <v/>
      </c>
      <c r="K38" s="50" t="s">
        <v>1711</v>
      </c>
      <c r="L38" s="50" t="s">
        <v>1712</v>
      </c>
      <c r="M38" s="51">
        <v>2</v>
      </c>
      <c r="N38" s="52" t="s">
        <v>1318</v>
      </c>
      <c r="O38" s="53" t="str">
        <f t="shared" si="1"/>
        <v/>
      </c>
      <c r="P38" s="98">
        <v>30035</v>
      </c>
      <c r="Q38" s="88"/>
      <c r="R38" s="54"/>
      <c r="S38" s="55"/>
      <c r="T38" s="56"/>
      <c r="U38" s="55"/>
      <c r="V38" s="17"/>
      <c r="W38" s="39">
        <v>69</v>
      </c>
      <c r="X38" s="40" t="s">
        <v>49</v>
      </c>
      <c r="Y38" s="80" t="s">
        <v>549</v>
      </c>
      <c r="AB38" s="74" t="s">
        <v>501</v>
      </c>
      <c r="AE38" t="s">
        <v>1149</v>
      </c>
      <c r="AF38" t="s">
        <v>1354</v>
      </c>
      <c r="AG38">
        <v>2</v>
      </c>
      <c r="AH38" t="s">
        <v>1315</v>
      </c>
      <c r="AJ38" s="83" t="s">
        <v>857</v>
      </c>
      <c r="AK38">
        <v>1200</v>
      </c>
      <c r="AM38" s="83" t="s">
        <v>857</v>
      </c>
      <c r="AN38">
        <v>1200</v>
      </c>
    </row>
    <row r="39" spans="2:40">
      <c r="B39" s="1" t="s">
        <v>52</v>
      </c>
      <c r="C39" s="9">
        <v>601</v>
      </c>
      <c r="D39" s="9">
        <v>75</v>
      </c>
      <c r="E39" s="1" t="s">
        <v>52</v>
      </c>
      <c r="F39" s="2"/>
      <c r="G39" s="3" t="s">
        <v>407</v>
      </c>
      <c r="I39" s="31">
        <v>36</v>
      </c>
      <c r="J39" s="31" t="str">
        <f t="shared" si="0"/>
        <v/>
      </c>
      <c r="K39" s="32" t="s">
        <v>1713</v>
      </c>
      <c r="L39" s="32" t="s">
        <v>1714</v>
      </c>
      <c r="M39" s="33">
        <v>2</v>
      </c>
      <c r="N39" s="34" t="s">
        <v>1319</v>
      </c>
      <c r="O39" s="35" t="str">
        <f t="shared" si="1"/>
        <v/>
      </c>
      <c r="P39" s="96">
        <v>30036</v>
      </c>
      <c r="Q39" s="86"/>
      <c r="R39" s="36"/>
      <c r="S39" s="37"/>
      <c r="T39" s="38"/>
      <c r="U39" s="37"/>
      <c r="V39" s="17"/>
      <c r="W39" s="39">
        <v>71</v>
      </c>
      <c r="X39" s="40" t="s">
        <v>50</v>
      </c>
      <c r="Y39" s="80" t="s">
        <v>550</v>
      </c>
      <c r="AB39" s="74" t="s">
        <v>501</v>
      </c>
      <c r="AE39" t="s">
        <v>1150</v>
      </c>
      <c r="AF39" t="s">
        <v>1355</v>
      </c>
      <c r="AG39">
        <v>1</v>
      </c>
      <c r="AH39" t="s">
        <v>1315</v>
      </c>
      <c r="AJ39" s="83" t="s">
        <v>1110</v>
      </c>
      <c r="AK39">
        <v>1211</v>
      </c>
      <c r="AM39" s="83" t="s">
        <v>1110</v>
      </c>
      <c r="AN39">
        <v>1211</v>
      </c>
    </row>
    <row r="40" spans="2:40">
      <c r="B40" s="1" t="s">
        <v>52</v>
      </c>
      <c r="C40" s="9">
        <v>602</v>
      </c>
      <c r="D40" s="9">
        <v>77</v>
      </c>
      <c r="E40" s="1" t="s">
        <v>53</v>
      </c>
      <c r="F40" s="2"/>
      <c r="G40" s="3" t="s">
        <v>408</v>
      </c>
      <c r="I40" s="31">
        <v>37</v>
      </c>
      <c r="J40" s="31" t="str">
        <f t="shared" si="0"/>
        <v/>
      </c>
      <c r="K40" s="32" t="s">
        <v>1715</v>
      </c>
      <c r="L40" s="32" t="s">
        <v>1716</v>
      </c>
      <c r="M40" s="33">
        <v>2</v>
      </c>
      <c r="N40" s="34" t="s">
        <v>1318</v>
      </c>
      <c r="O40" s="35" t="str">
        <f t="shared" si="1"/>
        <v/>
      </c>
      <c r="P40" s="96">
        <v>30037</v>
      </c>
      <c r="Q40" s="86"/>
      <c r="R40" s="36"/>
      <c r="S40" s="37"/>
      <c r="T40" s="38"/>
      <c r="U40" s="37"/>
      <c r="V40" s="17"/>
      <c r="W40" s="39">
        <v>73</v>
      </c>
      <c r="X40" s="40" t="s">
        <v>51</v>
      </c>
      <c r="Y40" s="80" t="s">
        <v>551</v>
      </c>
      <c r="AB40" s="74" t="s">
        <v>501</v>
      </c>
      <c r="AE40" t="s">
        <v>1151</v>
      </c>
      <c r="AF40" t="s">
        <v>1356</v>
      </c>
      <c r="AG40">
        <v>2</v>
      </c>
      <c r="AH40" t="s">
        <v>1315</v>
      </c>
      <c r="AJ40" s="83" t="s">
        <v>1111</v>
      </c>
      <c r="AK40">
        <v>45555</v>
      </c>
      <c r="AM40" s="83" t="s">
        <v>1111</v>
      </c>
      <c r="AN40">
        <v>45555</v>
      </c>
    </row>
    <row r="41" spans="2:40">
      <c r="B41" s="1" t="s">
        <v>52</v>
      </c>
      <c r="C41" s="9">
        <v>603</v>
      </c>
      <c r="D41" s="9">
        <v>79</v>
      </c>
      <c r="E41" s="1" t="s">
        <v>54</v>
      </c>
      <c r="F41" s="2"/>
      <c r="I41" s="31">
        <v>38</v>
      </c>
      <c r="J41" s="31" t="str">
        <f t="shared" si="0"/>
        <v/>
      </c>
      <c r="K41" s="32" t="s">
        <v>1717</v>
      </c>
      <c r="L41" s="32" t="s">
        <v>1718</v>
      </c>
      <c r="M41" s="33">
        <v>2</v>
      </c>
      <c r="N41" s="34" t="s">
        <v>1319</v>
      </c>
      <c r="O41" s="35" t="str">
        <f t="shared" si="1"/>
        <v/>
      </c>
      <c r="P41" s="96">
        <v>30038</v>
      </c>
      <c r="Q41" s="86"/>
      <c r="R41" s="36"/>
      <c r="S41" s="37"/>
      <c r="T41" s="38"/>
      <c r="U41" s="37"/>
      <c r="V41" s="17"/>
      <c r="W41" s="39">
        <v>75</v>
      </c>
      <c r="X41" s="40" t="s">
        <v>52</v>
      </c>
      <c r="Y41" s="80" t="s">
        <v>552</v>
      </c>
      <c r="AB41" s="74" t="s">
        <v>501</v>
      </c>
      <c r="AE41" t="s">
        <v>1152</v>
      </c>
      <c r="AF41" t="s">
        <v>1357</v>
      </c>
      <c r="AG41">
        <v>3</v>
      </c>
      <c r="AH41" t="s">
        <v>1315</v>
      </c>
      <c r="AJ41" s="83" t="s">
        <v>1112</v>
      </c>
      <c r="AK41">
        <v>1600</v>
      </c>
      <c r="AM41" s="83" t="s">
        <v>1116</v>
      </c>
      <c r="AN41">
        <v>1600</v>
      </c>
    </row>
    <row r="42" spans="2:40">
      <c r="B42" s="1" t="s">
        <v>52</v>
      </c>
      <c r="C42" s="9">
        <v>604</v>
      </c>
      <c r="D42" s="9">
        <v>81</v>
      </c>
      <c r="E42" s="1" t="s">
        <v>55</v>
      </c>
      <c r="F42" s="2"/>
      <c r="G42" s="59" t="s">
        <v>409</v>
      </c>
      <c r="I42" s="41">
        <v>39</v>
      </c>
      <c r="J42" s="41" t="str">
        <f t="shared" si="0"/>
        <v/>
      </c>
      <c r="K42" s="42" t="s">
        <v>1719</v>
      </c>
      <c r="L42" s="42" t="s">
        <v>1720</v>
      </c>
      <c r="M42" s="43">
        <v>1</v>
      </c>
      <c r="N42" s="44" t="s">
        <v>1319</v>
      </c>
      <c r="O42" s="45" t="str">
        <f t="shared" si="1"/>
        <v/>
      </c>
      <c r="P42" s="97">
        <v>30039</v>
      </c>
      <c r="Q42" s="87"/>
      <c r="R42" s="46"/>
      <c r="S42" s="47"/>
      <c r="T42" s="48"/>
      <c r="U42" s="47"/>
      <c r="V42" s="17"/>
      <c r="W42" s="39">
        <v>77</v>
      </c>
      <c r="X42" s="40" t="s">
        <v>53</v>
      </c>
      <c r="Y42" s="80" t="s">
        <v>553</v>
      </c>
      <c r="AB42" s="74" t="s">
        <v>501</v>
      </c>
      <c r="AE42" t="s">
        <v>1153</v>
      </c>
      <c r="AF42" t="s">
        <v>1358</v>
      </c>
      <c r="AG42">
        <v>3</v>
      </c>
      <c r="AH42" t="s">
        <v>1320</v>
      </c>
      <c r="AJ42" s="83" t="s">
        <v>858</v>
      </c>
      <c r="AK42">
        <v>500</v>
      </c>
      <c r="AM42" s="83" t="s">
        <v>858</v>
      </c>
      <c r="AN42">
        <v>500</v>
      </c>
    </row>
    <row r="43" spans="2:40">
      <c r="B43" s="1" t="s">
        <v>52</v>
      </c>
      <c r="C43" s="9">
        <v>605</v>
      </c>
      <c r="D43" s="9">
        <v>83</v>
      </c>
      <c r="E43" s="1" t="s">
        <v>56</v>
      </c>
      <c r="F43" s="2"/>
      <c r="G43" s="59" t="s">
        <v>410</v>
      </c>
      <c r="I43" s="49">
        <v>40</v>
      </c>
      <c r="J43" s="49" t="str">
        <f t="shared" si="0"/>
        <v/>
      </c>
      <c r="K43" s="50" t="s">
        <v>1721</v>
      </c>
      <c r="L43" s="50" t="s">
        <v>1722</v>
      </c>
      <c r="M43" s="51">
        <v>3</v>
      </c>
      <c r="N43" s="52" t="s">
        <v>1318</v>
      </c>
      <c r="O43" s="53" t="str">
        <f t="shared" si="1"/>
        <v/>
      </c>
      <c r="P43" s="98">
        <v>30040</v>
      </c>
      <c r="Q43" s="88"/>
      <c r="R43" s="54"/>
      <c r="S43" s="55"/>
      <c r="T43" s="56"/>
      <c r="U43" s="55"/>
      <c r="V43" s="17"/>
      <c r="W43" s="39">
        <v>79</v>
      </c>
      <c r="X43" s="40" t="s">
        <v>54</v>
      </c>
      <c r="Y43" s="80" t="s">
        <v>554</v>
      </c>
      <c r="AB43" s="74" t="s">
        <v>501</v>
      </c>
      <c r="AE43" t="s">
        <v>1154</v>
      </c>
      <c r="AF43" t="s">
        <v>1359</v>
      </c>
      <c r="AG43">
        <v>1</v>
      </c>
      <c r="AH43" t="s">
        <v>1316</v>
      </c>
      <c r="AJ43" s="83" t="s">
        <v>1084</v>
      </c>
      <c r="AK43">
        <v>1000</v>
      </c>
      <c r="AM43" s="83" t="s">
        <v>1084</v>
      </c>
      <c r="AN43">
        <v>1000</v>
      </c>
    </row>
    <row r="44" spans="2:40">
      <c r="B44" s="1" t="s">
        <v>52</v>
      </c>
      <c r="C44" s="9">
        <v>606</v>
      </c>
      <c r="D44" s="9">
        <v>85</v>
      </c>
      <c r="E44" s="1" t="s">
        <v>57</v>
      </c>
      <c r="F44" s="2"/>
      <c r="G44" s="59"/>
      <c r="I44" s="31">
        <v>41</v>
      </c>
      <c r="J44" s="31" t="str">
        <f t="shared" si="0"/>
        <v/>
      </c>
      <c r="K44" s="32" t="s">
        <v>1723</v>
      </c>
      <c r="L44" s="32" t="s">
        <v>1724</v>
      </c>
      <c r="M44" s="33">
        <v>3</v>
      </c>
      <c r="N44" s="34" t="s">
        <v>1319</v>
      </c>
      <c r="O44" s="35" t="str">
        <f t="shared" si="1"/>
        <v/>
      </c>
      <c r="P44" s="96">
        <v>30041</v>
      </c>
      <c r="Q44" s="86"/>
      <c r="R44" s="36"/>
      <c r="S44" s="37"/>
      <c r="T44" s="38"/>
      <c r="U44" s="37"/>
      <c r="V44" s="17"/>
      <c r="W44" s="39">
        <v>81</v>
      </c>
      <c r="X44" s="40" t="s">
        <v>55</v>
      </c>
      <c r="Y44" s="80" t="s">
        <v>555</v>
      </c>
      <c r="AB44" s="74" t="s">
        <v>501</v>
      </c>
      <c r="AE44" t="s">
        <v>1155</v>
      </c>
      <c r="AF44" t="s">
        <v>1360</v>
      </c>
      <c r="AG44">
        <v>1</v>
      </c>
      <c r="AH44" t="s">
        <v>1315</v>
      </c>
      <c r="AJ44" s="83" t="s">
        <v>1113</v>
      </c>
      <c r="AK44">
        <v>1311</v>
      </c>
      <c r="AM44" t="s">
        <v>1113</v>
      </c>
      <c r="AN44">
        <v>1311</v>
      </c>
    </row>
    <row r="45" spans="2:40">
      <c r="B45" s="1" t="s">
        <v>52</v>
      </c>
      <c r="C45" s="9">
        <v>607</v>
      </c>
      <c r="D45" s="9">
        <v>87</v>
      </c>
      <c r="E45" s="1" t="s">
        <v>58</v>
      </c>
      <c r="F45" s="2"/>
      <c r="G45" s="59">
        <v>1</v>
      </c>
      <c r="I45" s="31">
        <v>42</v>
      </c>
      <c r="J45" s="31" t="str">
        <f t="shared" si="0"/>
        <v/>
      </c>
      <c r="K45" s="32" t="s">
        <v>1725</v>
      </c>
      <c r="L45" s="32" t="s">
        <v>1726</v>
      </c>
      <c r="M45" s="33">
        <v>3</v>
      </c>
      <c r="N45" s="34" t="s">
        <v>1319</v>
      </c>
      <c r="O45" s="35" t="str">
        <f t="shared" si="1"/>
        <v/>
      </c>
      <c r="P45" s="96">
        <v>30042</v>
      </c>
      <c r="Q45" s="86"/>
      <c r="R45" s="36"/>
      <c r="S45" s="37"/>
      <c r="T45" s="38"/>
      <c r="U45" s="37"/>
      <c r="V45" s="17"/>
      <c r="W45" s="39">
        <v>83</v>
      </c>
      <c r="X45" s="40" t="s">
        <v>1612</v>
      </c>
      <c r="Y45" s="80" t="s">
        <v>556</v>
      </c>
      <c r="AB45" s="74" t="s">
        <v>501</v>
      </c>
      <c r="AE45" t="s">
        <v>1156</v>
      </c>
      <c r="AF45" t="s">
        <v>1361</v>
      </c>
      <c r="AG45">
        <v>2</v>
      </c>
      <c r="AH45" t="s">
        <v>1315</v>
      </c>
      <c r="AJ45" s="83" t="s">
        <v>1114</v>
      </c>
      <c r="AK45">
        <v>50000</v>
      </c>
      <c r="AM45" t="s">
        <v>1117</v>
      </c>
      <c r="AN45">
        <v>50000</v>
      </c>
    </row>
    <row r="46" spans="2:40">
      <c r="B46" s="1" t="s">
        <v>52</v>
      </c>
      <c r="C46" s="9">
        <v>608</v>
      </c>
      <c r="D46" s="9">
        <v>89</v>
      </c>
      <c r="E46" s="1" t="s">
        <v>59</v>
      </c>
      <c r="F46" s="2"/>
      <c r="G46" s="59">
        <v>2</v>
      </c>
      <c r="I46" s="31">
        <v>43</v>
      </c>
      <c r="J46" s="31" t="str">
        <f t="shared" si="0"/>
        <v/>
      </c>
      <c r="K46" s="32" t="s">
        <v>1727</v>
      </c>
      <c r="L46" s="32" t="s">
        <v>1728</v>
      </c>
      <c r="M46" s="33">
        <v>3</v>
      </c>
      <c r="N46" s="34" t="s">
        <v>1318</v>
      </c>
      <c r="O46" s="35" t="str">
        <f t="shared" si="1"/>
        <v/>
      </c>
      <c r="P46" s="96">
        <v>30043</v>
      </c>
      <c r="Q46" s="86"/>
      <c r="R46" s="36"/>
      <c r="S46" s="37"/>
      <c r="T46" s="38"/>
      <c r="U46" s="37"/>
      <c r="V46" s="17"/>
      <c r="W46" s="39">
        <v>85</v>
      </c>
      <c r="X46" s="40" t="s">
        <v>57</v>
      </c>
      <c r="Y46" s="80" t="s">
        <v>557</v>
      </c>
      <c r="AB46" s="74" t="s">
        <v>501</v>
      </c>
      <c r="AE46" t="s">
        <v>1157</v>
      </c>
      <c r="AF46" t="s">
        <v>1362</v>
      </c>
      <c r="AG46">
        <v>2</v>
      </c>
      <c r="AH46" t="s">
        <v>1316</v>
      </c>
      <c r="AJ46" s="83" t="s">
        <v>859</v>
      </c>
      <c r="AK46">
        <v>450</v>
      </c>
      <c r="AM46" t="s">
        <v>859</v>
      </c>
      <c r="AN46">
        <v>450</v>
      </c>
    </row>
    <row r="47" spans="2:40">
      <c r="B47" s="1" t="s">
        <v>52</v>
      </c>
      <c r="C47" s="9">
        <v>609</v>
      </c>
      <c r="D47" s="9">
        <v>91</v>
      </c>
      <c r="E47" s="1" t="s">
        <v>60</v>
      </c>
      <c r="F47" s="2"/>
      <c r="G47" s="59">
        <v>3</v>
      </c>
      <c r="I47" s="41">
        <v>44</v>
      </c>
      <c r="J47" s="41" t="str">
        <f t="shared" si="0"/>
        <v/>
      </c>
      <c r="K47" s="42" t="s">
        <v>1729</v>
      </c>
      <c r="L47" s="42" t="s">
        <v>1730</v>
      </c>
      <c r="M47" s="43">
        <v>3</v>
      </c>
      <c r="N47" s="44" t="s">
        <v>1319</v>
      </c>
      <c r="O47" s="45" t="str">
        <f t="shared" si="1"/>
        <v/>
      </c>
      <c r="P47" s="97">
        <v>30044</v>
      </c>
      <c r="Q47" s="87"/>
      <c r="R47" s="46"/>
      <c r="S47" s="47"/>
      <c r="T47" s="48"/>
      <c r="U47" s="47"/>
      <c r="V47" s="17"/>
      <c r="W47" s="39">
        <v>87</v>
      </c>
      <c r="X47" s="40" t="s">
        <v>58</v>
      </c>
      <c r="Y47" s="80" t="s">
        <v>558</v>
      </c>
      <c r="AB47" s="74" t="s">
        <v>501</v>
      </c>
      <c r="AE47" t="s">
        <v>1158</v>
      </c>
      <c r="AF47" t="s">
        <v>1363</v>
      </c>
      <c r="AG47">
        <v>1</v>
      </c>
      <c r="AH47" t="s">
        <v>1315</v>
      </c>
      <c r="AJ47" t="s">
        <v>860</v>
      </c>
      <c r="AK47">
        <v>3222</v>
      </c>
      <c r="AM47" t="s">
        <v>860</v>
      </c>
      <c r="AN47">
        <v>3222</v>
      </c>
    </row>
    <row r="48" spans="2:40">
      <c r="B48" s="1" t="s">
        <v>52</v>
      </c>
      <c r="C48" s="9">
        <v>610</v>
      </c>
      <c r="D48" s="9">
        <v>93</v>
      </c>
      <c r="E48" s="1" t="s">
        <v>61</v>
      </c>
      <c r="F48" s="2"/>
      <c r="I48" s="49">
        <v>45</v>
      </c>
      <c r="J48" s="49" t="str">
        <f t="shared" si="0"/>
        <v/>
      </c>
      <c r="K48" s="50" t="s">
        <v>1731</v>
      </c>
      <c r="L48" s="50" t="s">
        <v>1732</v>
      </c>
      <c r="M48" s="51">
        <v>2</v>
      </c>
      <c r="N48" s="52" t="s">
        <v>1318</v>
      </c>
      <c r="O48" s="53" t="str">
        <f t="shared" si="1"/>
        <v/>
      </c>
      <c r="P48" s="98">
        <v>30045</v>
      </c>
      <c r="Q48" s="88"/>
      <c r="R48" s="54"/>
      <c r="S48" s="55"/>
      <c r="T48" s="56"/>
      <c r="U48" s="55"/>
      <c r="V48" s="17"/>
      <c r="W48" s="39">
        <v>89</v>
      </c>
      <c r="X48" s="40" t="s">
        <v>59</v>
      </c>
      <c r="Y48" s="80" t="s">
        <v>559</v>
      </c>
      <c r="AB48" s="74" t="s">
        <v>501</v>
      </c>
      <c r="AE48" t="s">
        <v>1159</v>
      </c>
      <c r="AF48" t="s">
        <v>1364</v>
      </c>
      <c r="AG48">
        <v>3</v>
      </c>
      <c r="AH48" t="s">
        <v>1315</v>
      </c>
      <c r="AJ48" t="s">
        <v>861</v>
      </c>
      <c r="AK48">
        <v>4567</v>
      </c>
      <c r="AM48" t="s">
        <v>861</v>
      </c>
      <c r="AN48">
        <v>4567</v>
      </c>
    </row>
    <row r="49" spans="2:40">
      <c r="B49" s="1" t="s">
        <v>52</v>
      </c>
      <c r="C49" s="9"/>
      <c r="D49" s="9">
        <v>95</v>
      </c>
      <c r="E49" s="57"/>
      <c r="F49" s="58"/>
      <c r="G49" s="3" t="s">
        <v>411</v>
      </c>
      <c r="I49" s="31">
        <v>46</v>
      </c>
      <c r="J49" s="31" t="str">
        <f t="shared" si="0"/>
        <v/>
      </c>
      <c r="K49" s="32" t="s">
        <v>1733</v>
      </c>
      <c r="L49" s="32" t="s">
        <v>1734</v>
      </c>
      <c r="M49" s="33">
        <v>2</v>
      </c>
      <c r="N49" s="34" t="s">
        <v>1319</v>
      </c>
      <c r="O49" s="35" t="str">
        <f t="shared" si="1"/>
        <v/>
      </c>
      <c r="P49" s="96">
        <v>30046</v>
      </c>
      <c r="Q49" s="86"/>
      <c r="R49" s="36"/>
      <c r="S49" s="37"/>
      <c r="T49" s="38"/>
      <c r="U49" s="37"/>
      <c r="V49" s="17"/>
      <c r="W49" s="39">
        <v>91</v>
      </c>
      <c r="X49" s="40" t="s">
        <v>60</v>
      </c>
      <c r="Y49" s="80" t="s">
        <v>560</v>
      </c>
      <c r="AB49" s="74" t="s">
        <v>501</v>
      </c>
      <c r="AE49" t="s">
        <v>1160</v>
      </c>
      <c r="AF49" t="s">
        <v>1365</v>
      </c>
      <c r="AG49">
        <v>1</v>
      </c>
      <c r="AH49" t="s">
        <v>1316</v>
      </c>
    </row>
    <row r="50" spans="2:40">
      <c r="B50" s="1" t="s">
        <v>62</v>
      </c>
      <c r="C50" s="9">
        <v>701</v>
      </c>
      <c r="D50" s="9">
        <v>97</v>
      </c>
      <c r="E50" s="1" t="s">
        <v>63</v>
      </c>
      <c r="F50" s="2"/>
      <c r="G50" s="3" t="s">
        <v>412</v>
      </c>
      <c r="I50" s="31">
        <v>47</v>
      </c>
      <c r="J50" s="31" t="str">
        <f t="shared" si="0"/>
        <v/>
      </c>
      <c r="K50" s="32" t="s">
        <v>1735</v>
      </c>
      <c r="L50" s="32" t="s">
        <v>1736</v>
      </c>
      <c r="M50" s="33">
        <v>1</v>
      </c>
      <c r="N50" s="34" t="s">
        <v>1319</v>
      </c>
      <c r="O50" s="35" t="str">
        <f t="shared" si="1"/>
        <v/>
      </c>
      <c r="P50" s="96">
        <v>30047</v>
      </c>
      <c r="Q50" s="86"/>
      <c r="R50" s="36"/>
      <c r="S50" s="37"/>
      <c r="T50" s="38"/>
      <c r="U50" s="37"/>
      <c r="V50" s="17"/>
      <c r="W50" s="39">
        <v>93</v>
      </c>
      <c r="X50" s="40" t="s">
        <v>61</v>
      </c>
      <c r="Y50" s="80" t="s">
        <v>561</v>
      </c>
      <c r="AB50" s="74" t="s">
        <v>501</v>
      </c>
      <c r="AE50" t="s">
        <v>1161</v>
      </c>
      <c r="AF50" t="s">
        <v>1365</v>
      </c>
      <c r="AG50">
        <v>1</v>
      </c>
      <c r="AH50" t="s">
        <v>1316</v>
      </c>
      <c r="AJ50" s="124" t="s">
        <v>2044</v>
      </c>
    </row>
    <row r="51" spans="2:40">
      <c r="B51" s="1" t="s">
        <v>62</v>
      </c>
      <c r="C51" s="9">
        <v>702</v>
      </c>
      <c r="D51" s="9">
        <v>99</v>
      </c>
      <c r="E51" s="1" t="s">
        <v>62</v>
      </c>
      <c r="F51" s="2"/>
      <c r="I51" s="31">
        <v>48</v>
      </c>
      <c r="J51" s="31" t="str">
        <f t="shared" si="0"/>
        <v/>
      </c>
      <c r="K51" s="32" t="s">
        <v>1737</v>
      </c>
      <c r="L51" s="32" t="s">
        <v>1738</v>
      </c>
      <c r="M51" s="33">
        <v>2</v>
      </c>
      <c r="N51" s="34" t="s">
        <v>1318</v>
      </c>
      <c r="O51" s="35" t="str">
        <f t="shared" si="1"/>
        <v/>
      </c>
      <c r="P51" s="96">
        <v>30048</v>
      </c>
      <c r="Q51" s="86"/>
      <c r="R51" s="36"/>
      <c r="S51" s="37"/>
      <c r="T51" s="38"/>
      <c r="U51" s="37"/>
      <c r="V51" s="17"/>
      <c r="W51" s="39">
        <v>95</v>
      </c>
      <c r="X51" s="40" t="s">
        <v>9</v>
      </c>
      <c r="Y51" s="84" t="s">
        <v>10</v>
      </c>
      <c r="AB51" s="74" t="s">
        <v>501</v>
      </c>
      <c r="AE51" t="s">
        <v>1162</v>
      </c>
      <c r="AF51" t="s">
        <v>1366</v>
      </c>
      <c r="AG51">
        <v>2</v>
      </c>
      <c r="AH51" t="s">
        <v>1316</v>
      </c>
      <c r="AJ51" s="83" t="s">
        <v>1095</v>
      </c>
      <c r="AK51">
        <v>1111</v>
      </c>
      <c r="AM51" s="83" t="s">
        <v>1095</v>
      </c>
      <c r="AN51">
        <v>1111</v>
      </c>
    </row>
    <row r="52" spans="2:40">
      <c r="B52" s="1" t="s">
        <v>62</v>
      </c>
      <c r="C52" s="9">
        <v>703</v>
      </c>
      <c r="D52" s="9">
        <v>101</v>
      </c>
      <c r="E52" s="1" t="s">
        <v>64</v>
      </c>
      <c r="F52" s="2"/>
      <c r="I52" s="41">
        <v>49</v>
      </c>
      <c r="J52" s="41" t="str">
        <f t="shared" si="0"/>
        <v/>
      </c>
      <c r="K52" s="42" t="s">
        <v>1739</v>
      </c>
      <c r="L52" s="42" t="s">
        <v>1740</v>
      </c>
      <c r="M52" s="43">
        <v>3</v>
      </c>
      <c r="N52" s="44" t="s">
        <v>1318</v>
      </c>
      <c r="O52" s="45" t="str">
        <f t="shared" si="1"/>
        <v/>
      </c>
      <c r="P52" s="97">
        <v>30049</v>
      </c>
      <c r="Q52" s="87"/>
      <c r="R52" s="46"/>
      <c r="S52" s="47"/>
      <c r="T52" s="48"/>
      <c r="U52" s="47"/>
      <c r="V52" s="17"/>
      <c r="W52" s="39">
        <v>97</v>
      </c>
      <c r="X52" s="40" t="s">
        <v>63</v>
      </c>
      <c r="Y52" s="80" t="s">
        <v>562</v>
      </c>
      <c r="AB52" s="74" t="s">
        <v>501</v>
      </c>
      <c r="AE52" t="s">
        <v>1163</v>
      </c>
      <c r="AF52" t="s">
        <v>1367</v>
      </c>
      <c r="AG52">
        <v>2</v>
      </c>
      <c r="AH52" t="s">
        <v>1316</v>
      </c>
      <c r="AJ52" s="83" t="s">
        <v>1096</v>
      </c>
      <c r="AK52">
        <v>2233</v>
      </c>
      <c r="AM52" s="83" t="s">
        <v>1096</v>
      </c>
      <c r="AN52">
        <v>2233</v>
      </c>
    </row>
    <row r="53" spans="2:40">
      <c r="B53" s="1" t="s">
        <v>62</v>
      </c>
      <c r="C53" s="9">
        <v>704</v>
      </c>
      <c r="D53" s="9">
        <v>103</v>
      </c>
      <c r="E53" s="1" t="s">
        <v>65</v>
      </c>
      <c r="F53" s="2"/>
      <c r="I53" s="49">
        <v>50</v>
      </c>
      <c r="J53" s="49" t="str">
        <f t="shared" si="0"/>
        <v/>
      </c>
      <c r="K53" s="50" t="s">
        <v>1741</v>
      </c>
      <c r="L53" s="50" t="s">
        <v>1742</v>
      </c>
      <c r="M53" s="51">
        <v>2</v>
      </c>
      <c r="N53" s="52" t="s">
        <v>1318</v>
      </c>
      <c r="O53" s="53" t="str">
        <f t="shared" si="1"/>
        <v/>
      </c>
      <c r="P53" s="98">
        <v>30050</v>
      </c>
      <c r="Q53" s="88"/>
      <c r="R53" s="54"/>
      <c r="S53" s="55"/>
      <c r="T53" s="56"/>
      <c r="U53" s="55"/>
      <c r="V53" s="17"/>
      <c r="W53" s="39">
        <v>99</v>
      </c>
      <c r="X53" s="40" t="s">
        <v>62</v>
      </c>
      <c r="Y53" s="80" t="s">
        <v>563</v>
      </c>
      <c r="AB53" s="74" t="s">
        <v>501</v>
      </c>
      <c r="AE53" t="s">
        <v>1164</v>
      </c>
      <c r="AF53" t="s">
        <v>1368</v>
      </c>
      <c r="AG53">
        <v>3</v>
      </c>
      <c r="AH53" t="s">
        <v>1315</v>
      </c>
      <c r="AJ53" s="83" t="s">
        <v>1097</v>
      </c>
      <c r="AK53">
        <v>5555</v>
      </c>
      <c r="AM53" s="83" t="s">
        <v>1098</v>
      </c>
      <c r="AN53">
        <v>30000</v>
      </c>
    </row>
    <row r="54" spans="2:40">
      <c r="B54" s="1" t="s">
        <v>62</v>
      </c>
      <c r="C54" s="9">
        <v>705</v>
      </c>
      <c r="D54" s="9">
        <v>105</v>
      </c>
      <c r="E54" s="1" t="s">
        <v>66</v>
      </c>
      <c r="F54" s="2"/>
      <c r="I54" s="31">
        <v>51</v>
      </c>
      <c r="J54" s="31" t="str">
        <f t="shared" si="0"/>
        <v/>
      </c>
      <c r="K54" s="32" t="s">
        <v>1743</v>
      </c>
      <c r="L54" s="32" t="s">
        <v>1744</v>
      </c>
      <c r="M54" s="33">
        <v>3</v>
      </c>
      <c r="N54" s="34" t="s">
        <v>1318</v>
      </c>
      <c r="O54" s="35" t="str">
        <f t="shared" si="1"/>
        <v/>
      </c>
      <c r="P54" s="96">
        <v>30051</v>
      </c>
      <c r="Q54" s="86"/>
      <c r="R54" s="36"/>
      <c r="S54" s="37"/>
      <c r="T54" s="38"/>
      <c r="U54" s="37"/>
      <c r="V54" s="17"/>
      <c r="W54" s="39">
        <v>101</v>
      </c>
      <c r="X54" s="40" t="s">
        <v>64</v>
      </c>
      <c r="Y54" s="80" t="s">
        <v>564</v>
      </c>
      <c r="AB54" s="74" t="s">
        <v>501</v>
      </c>
      <c r="AE54" t="s">
        <v>1165</v>
      </c>
      <c r="AF54" t="s">
        <v>1369</v>
      </c>
      <c r="AG54">
        <v>2</v>
      </c>
      <c r="AH54" t="s">
        <v>1315</v>
      </c>
      <c r="AJ54" s="83" t="s">
        <v>1098</v>
      </c>
      <c r="AK54">
        <v>30000</v>
      </c>
      <c r="AM54" s="83" t="s">
        <v>1099</v>
      </c>
      <c r="AN54">
        <v>50000</v>
      </c>
    </row>
    <row r="55" spans="2:40">
      <c r="B55" s="1" t="s">
        <v>62</v>
      </c>
      <c r="C55" s="9">
        <v>707</v>
      </c>
      <c r="D55" s="9">
        <v>107</v>
      </c>
      <c r="E55" s="1" t="s">
        <v>868</v>
      </c>
      <c r="F55" s="2"/>
      <c r="I55" s="31">
        <v>52</v>
      </c>
      <c r="J55" s="31" t="str">
        <f t="shared" si="0"/>
        <v/>
      </c>
      <c r="K55" s="32" t="s">
        <v>1745</v>
      </c>
      <c r="L55" s="32" t="s">
        <v>1746</v>
      </c>
      <c r="M55" s="33">
        <v>3</v>
      </c>
      <c r="N55" s="34" t="s">
        <v>1318</v>
      </c>
      <c r="O55" s="35" t="str">
        <f t="shared" si="1"/>
        <v/>
      </c>
      <c r="P55" s="96">
        <v>30052</v>
      </c>
      <c r="Q55" s="86"/>
      <c r="R55" s="36"/>
      <c r="S55" s="37"/>
      <c r="T55" s="38"/>
      <c r="U55" s="37"/>
      <c r="V55" s="17"/>
      <c r="W55" s="39">
        <v>103</v>
      </c>
      <c r="X55" s="40" t="s">
        <v>65</v>
      </c>
      <c r="Y55" s="80" t="s">
        <v>565</v>
      </c>
      <c r="AB55" s="74" t="s">
        <v>501</v>
      </c>
      <c r="AE55" t="s">
        <v>1166</v>
      </c>
      <c r="AF55" t="s">
        <v>1370</v>
      </c>
      <c r="AG55">
        <v>2</v>
      </c>
      <c r="AH55" t="s">
        <v>1317</v>
      </c>
      <c r="AJ55" s="83" t="s">
        <v>1099</v>
      </c>
      <c r="AK55">
        <v>50000</v>
      </c>
      <c r="AM55" s="83" t="s">
        <v>2041</v>
      </c>
      <c r="AN55">
        <v>1700</v>
      </c>
    </row>
    <row r="56" spans="2:40">
      <c r="B56" s="1" t="s">
        <v>62</v>
      </c>
      <c r="C56" s="9">
        <v>706</v>
      </c>
      <c r="D56" s="9">
        <v>109</v>
      </c>
      <c r="E56" s="1" t="s">
        <v>67</v>
      </c>
      <c r="F56" s="2"/>
      <c r="I56" s="31">
        <v>53</v>
      </c>
      <c r="J56" s="31" t="str">
        <f t="shared" si="0"/>
        <v/>
      </c>
      <c r="K56" s="32" t="s">
        <v>1747</v>
      </c>
      <c r="L56" s="32" t="s">
        <v>1748</v>
      </c>
      <c r="M56" s="33">
        <v>2</v>
      </c>
      <c r="N56" s="34" t="s">
        <v>1319</v>
      </c>
      <c r="O56" s="35" t="str">
        <f t="shared" si="1"/>
        <v/>
      </c>
      <c r="P56" s="96">
        <v>30053</v>
      </c>
      <c r="Q56" s="86"/>
      <c r="R56" s="36"/>
      <c r="S56" s="37"/>
      <c r="T56" s="38"/>
      <c r="U56" s="37"/>
      <c r="V56" s="17"/>
      <c r="W56" s="39">
        <v>105</v>
      </c>
      <c r="X56" s="40" t="s">
        <v>66</v>
      </c>
      <c r="Y56" s="80" t="s">
        <v>566</v>
      </c>
      <c r="AB56" s="74" t="s">
        <v>501</v>
      </c>
      <c r="AE56" t="s">
        <v>1167</v>
      </c>
      <c r="AF56" t="s">
        <v>1371</v>
      </c>
      <c r="AG56">
        <v>1</v>
      </c>
      <c r="AH56" t="s">
        <v>1315</v>
      </c>
      <c r="AJ56" s="83" t="s">
        <v>1100</v>
      </c>
      <c r="AK56">
        <v>100000</v>
      </c>
      <c r="AM56" s="83" t="s">
        <v>490</v>
      </c>
      <c r="AN56">
        <v>150</v>
      </c>
    </row>
    <row r="57" spans="2:40">
      <c r="B57" s="1" t="s">
        <v>62</v>
      </c>
      <c r="C57" s="9">
        <v>708</v>
      </c>
      <c r="D57" s="9">
        <v>111</v>
      </c>
      <c r="E57" s="1" t="s">
        <v>68</v>
      </c>
      <c r="F57" s="2"/>
      <c r="I57" s="41">
        <v>54</v>
      </c>
      <c r="J57" s="41" t="str">
        <f t="shared" si="0"/>
        <v/>
      </c>
      <c r="K57" s="42" t="s">
        <v>1749</v>
      </c>
      <c r="L57" s="42" t="s">
        <v>1750</v>
      </c>
      <c r="M57" s="43">
        <v>3</v>
      </c>
      <c r="N57" s="44" t="s">
        <v>1318</v>
      </c>
      <c r="O57" s="45" t="str">
        <f t="shared" si="1"/>
        <v/>
      </c>
      <c r="P57" s="97">
        <v>30054</v>
      </c>
      <c r="Q57" s="87"/>
      <c r="R57" s="46"/>
      <c r="S57" s="47"/>
      <c r="T57" s="48"/>
      <c r="U57" s="47"/>
      <c r="V57" s="17"/>
      <c r="W57" s="39">
        <v>107</v>
      </c>
      <c r="X57" s="40" t="s">
        <v>868</v>
      </c>
      <c r="Y57" s="80" t="s">
        <v>1630</v>
      </c>
      <c r="AB57" s="74" t="s">
        <v>501</v>
      </c>
      <c r="AE57" t="s">
        <v>1168</v>
      </c>
      <c r="AF57" t="s">
        <v>1372</v>
      </c>
      <c r="AG57">
        <v>2</v>
      </c>
      <c r="AH57" t="s">
        <v>1316</v>
      </c>
      <c r="AJ57" s="83" t="s">
        <v>1101</v>
      </c>
      <c r="AK57">
        <v>1700</v>
      </c>
      <c r="AM57" s="83" t="s">
        <v>491</v>
      </c>
      <c r="AN57">
        <v>500</v>
      </c>
    </row>
    <row r="58" spans="2:40">
      <c r="B58" s="1" t="s">
        <v>62</v>
      </c>
      <c r="C58" s="9"/>
      <c r="D58" s="9">
        <v>113</v>
      </c>
      <c r="E58" s="57"/>
      <c r="F58" s="58"/>
      <c r="I58" s="49">
        <v>55</v>
      </c>
      <c r="J58" s="49" t="str">
        <f t="shared" si="0"/>
        <v/>
      </c>
      <c r="K58" s="50" t="s">
        <v>1751</v>
      </c>
      <c r="L58" s="50" t="s">
        <v>1752</v>
      </c>
      <c r="M58" s="51">
        <v>2</v>
      </c>
      <c r="N58" s="52" t="s">
        <v>1319</v>
      </c>
      <c r="O58" s="53" t="str">
        <f t="shared" si="1"/>
        <v/>
      </c>
      <c r="P58" s="98">
        <v>30055</v>
      </c>
      <c r="Q58" s="88"/>
      <c r="R58" s="54"/>
      <c r="S58" s="55"/>
      <c r="T58" s="56"/>
      <c r="U58" s="55"/>
      <c r="V58" s="17"/>
      <c r="W58" s="39">
        <v>109</v>
      </c>
      <c r="X58" s="40" t="s">
        <v>67</v>
      </c>
      <c r="Y58" s="80" t="s">
        <v>567</v>
      </c>
      <c r="AB58" s="74" t="s">
        <v>501</v>
      </c>
      <c r="AE58" t="s">
        <v>1169</v>
      </c>
      <c r="AF58" t="s">
        <v>1373</v>
      </c>
      <c r="AG58">
        <v>1</v>
      </c>
      <c r="AH58" t="s">
        <v>1319</v>
      </c>
      <c r="AJ58" s="83" t="s">
        <v>490</v>
      </c>
      <c r="AK58">
        <v>150</v>
      </c>
      <c r="AM58" s="83" t="s">
        <v>492</v>
      </c>
      <c r="AN58">
        <v>1000</v>
      </c>
    </row>
    <row r="59" spans="2:40">
      <c r="B59" s="1" t="s">
        <v>69</v>
      </c>
      <c r="C59" s="9">
        <v>801</v>
      </c>
      <c r="D59" s="9">
        <v>115</v>
      </c>
      <c r="E59" s="1" t="s">
        <v>70</v>
      </c>
      <c r="F59" s="2"/>
      <c r="I59" s="31">
        <v>56</v>
      </c>
      <c r="J59" s="31" t="str">
        <f t="shared" si="0"/>
        <v/>
      </c>
      <c r="K59" s="32" t="s">
        <v>1753</v>
      </c>
      <c r="L59" s="32" t="s">
        <v>1754</v>
      </c>
      <c r="M59" s="33">
        <v>3</v>
      </c>
      <c r="N59" s="34" t="s">
        <v>1318</v>
      </c>
      <c r="O59" s="35" t="str">
        <f t="shared" si="1"/>
        <v/>
      </c>
      <c r="P59" s="96">
        <v>30056</v>
      </c>
      <c r="Q59" s="86"/>
      <c r="R59" s="36"/>
      <c r="S59" s="37"/>
      <c r="T59" s="38"/>
      <c r="U59" s="37"/>
      <c r="V59" s="17"/>
      <c r="W59" s="39">
        <v>111</v>
      </c>
      <c r="X59" s="40" t="s">
        <v>68</v>
      </c>
      <c r="Y59" s="80" t="s">
        <v>568</v>
      </c>
      <c r="AB59" s="74" t="s">
        <v>501</v>
      </c>
      <c r="AE59" t="s">
        <v>1170</v>
      </c>
      <c r="AF59" t="s">
        <v>1374</v>
      </c>
      <c r="AG59">
        <v>3</v>
      </c>
      <c r="AH59" t="s">
        <v>1315</v>
      </c>
      <c r="AJ59" s="83" t="s">
        <v>494</v>
      </c>
      <c r="AK59">
        <v>300</v>
      </c>
      <c r="AM59" s="83" t="s">
        <v>852</v>
      </c>
      <c r="AN59">
        <v>1900</v>
      </c>
    </row>
    <row r="60" spans="2:40">
      <c r="B60" s="1" t="s">
        <v>69</v>
      </c>
      <c r="C60" s="9">
        <v>802</v>
      </c>
      <c r="D60" s="9">
        <v>117</v>
      </c>
      <c r="E60" s="1" t="s">
        <v>71</v>
      </c>
      <c r="F60" s="2"/>
      <c r="I60" s="31">
        <v>57</v>
      </c>
      <c r="J60" s="31" t="str">
        <f t="shared" si="0"/>
        <v/>
      </c>
      <c r="K60" s="32" t="s">
        <v>1755</v>
      </c>
      <c r="L60" s="32" t="s">
        <v>1756</v>
      </c>
      <c r="M60" s="33">
        <v>1</v>
      </c>
      <c r="N60" s="34" t="s">
        <v>1319</v>
      </c>
      <c r="O60" s="35" t="str">
        <f t="shared" si="1"/>
        <v/>
      </c>
      <c r="P60" s="96">
        <v>30057</v>
      </c>
      <c r="Q60" s="86"/>
      <c r="R60" s="36"/>
      <c r="S60" s="37"/>
      <c r="T60" s="38"/>
      <c r="U60" s="37"/>
      <c r="V60" s="17"/>
      <c r="W60" s="39">
        <v>113</v>
      </c>
      <c r="X60" s="40"/>
      <c r="Y60" s="80" t="s">
        <v>526</v>
      </c>
      <c r="AB60" s="74" t="s">
        <v>501</v>
      </c>
      <c r="AE60" t="s">
        <v>1171</v>
      </c>
      <c r="AF60" t="s">
        <v>1375</v>
      </c>
      <c r="AG60">
        <v>1</v>
      </c>
      <c r="AH60" t="s">
        <v>1315</v>
      </c>
      <c r="AJ60" s="83" t="s">
        <v>491</v>
      </c>
      <c r="AK60">
        <v>500</v>
      </c>
    </row>
    <row r="61" spans="2:40">
      <c r="B61" s="1" t="s">
        <v>69</v>
      </c>
      <c r="C61" s="9">
        <v>803</v>
      </c>
      <c r="D61" s="9">
        <v>119</v>
      </c>
      <c r="E61" s="1" t="s">
        <v>72</v>
      </c>
      <c r="F61" s="2"/>
      <c r="I61" s="31">
        <v>58</v>
      </c>
      <c r="J61" s="31" t="str">
        <f t="shared" si="0"/>
        <v/>
      </c>
      <c r="K61" s="32" t="s">
        <v>1757</v>
      </c>
      <c r="L61" s="32" t="s">
        <v>1758</v>
      </c>
      <c r="M61" s="33">
        <v>3</v>
      </c>
      <c r="N61" s="34" t="s">
        <v>1318</v>
      </c>
      <c r="O61" s="35" t="str">
        <f t="shared" si="1"/>
        <v/>
      </c>
      <c r="P61" s="96">
        <v>30058</v>
      </c>
      <c r="Q61" s="86"/>
      <c r="R61" s="36"/>
      <c r="S61" s="37"/>
      <c r="T61" s="38"/>
      <c r="U61" s="37"/>
      <c r="V61" s="17"/>
      <c r="W61" s="39">
        <v>115</v>
      </c>
      <c r="X61" s="40" t="s">
        <v>70</v>
      </c>
      <c r="Y61" s="80" t="s">
        <v>569</v>
      </c>
      <c r="AB61" s="74" t="s">
        <v>501</v>
      </c>
      <c r="AE61" t="s">
        <v>1172</v>
      </c>
      <c r="AF61" t="s">
        <v>1376</v>
      </c>
      <c r="AG61">
        <v>3</v>
      </c>
      <c r="AH61" t="s">
        <v>1315</v>
      </c>
      <c r="AJ61" s="83" t="s">
        <v>492</v>
      </c>
      <c r="AK61">
        <v>1000</v>
      </c>
    </row>
    <row r="62" spans="2:40">
      <c r="B62" s="1" t="s">
        <v>69</v>
      </c>
      <c r="C62" s="9">
        <v>804</v>
      </c>
      <c r="D62" s="9">
        <v>121</v>
      </c>
      <c r="E62" s="1" t="s">
        <v>73</v>
      </c>
      <c r="F62" s="2"/>
      <c r="I62" s="41">
        <v>59</v>
      </c>
      <c r="J62" s="41" t="str">
        <f t="shared" si="0"/>
        <v/>
      </c>
      <c r="K62" s="42" t="s">
        <v>1759</v>
      </c>
      <c r="L62" s="42" t="s">
        <v>1760</v>
      </c>
      <c r="M62" s="43">
        <v>1</v>
      </c>
      <c r="N62" s="44" t="s">
        <v>1318</v>
      </c>
      <c r="O62" s="45" t="str">
        <f t="shared" si="1"/>
        <v/>
      </c>
      <c r="P62" s="97">
        <v>30059</v>
      </c>
      <c r="Q62" s="87"/>
      <c r="R62" s="46"/>
      <c r="S62" s="47"/>
      <c r="T62" s="48"/>
      <c r="U62" s="47"/>
      <c r="V62" s="17"/>
      <c r="W62" s="39">
        <v>117</v>
      </c>
      <c r="X62" s="40" t="s">
        <v>71</v>
      </c>
      <c r="Y62" s="80" t="s">
        <v>570</v>
      </c>
      <c r="AB62" s="74" t="s">
        <v>501</v>
      </c>
      <c r="AE62" t="s">
        <v>1173</v>
      </c>
      <c r="AF62" t="s">
        <v>1377</v>
      </c>
      <c r="AG62">
        <v>2</v>
      </c>
      <c r="AH62" t="s">
        <v>1316</v>
      </c>
      <c r="AJ62" s="83" t="s">
        <v>852</v>
      </c>
      <c r="AK62">
        <v>1900</v>
      </c>
    </row>
    <row r="63" spans="2:40">
      <c r="B63" s="1" t="s">
        <v>69</v>
      </c>
      <c r="C63" s="9">
        <v>805</v>
      </c>
      <c r="D63" s="9">
        <v>123</v>
      </c>
      <c r="E63" s="1" t="s">
        <v>74</v>
      </c>
      <c r="F63" s="2"/>
      <c r="I63" s="49">
        <v>60</v>
      </c>
      <c r="J63" s="49" t="str">
        <f t="shared" si="0"/>
        <v/>
      </c>
      <c r="K63" s="50" t="s">
        <v>1761</v>
      </c>
      <c r="L63" s="50" t="s">
        <v>1762</v>
      </c>
      <c r="M63" s="51">
        <v>3</v>
      </c>
      <c r="N63" s="52" t="s">
        <v>1319</v>
      </c>
      <c r="O63" s="53" t="str">
        <f t="shared" si="1"/>
        <v/>
      </c>
      <c r="P63" s="98">
        <v>30060</v>
      </c>
      <c r="Q63" s="88"/>
      <c r="R63" s="54"/>
      <c r="S63" s="55"/>
      <c r="T63" s="56"/>
      <c r="U63" s="55"/>
      <c r="V63" s="17"/>
      <c r="W63" s="39">
        <v>119</v>
      </c>
      <c r="X63" s="40" t="s">
        <v>72</v>
      </c>
      <c r="Y63" s="80" t="s">
        <v>571</v>
      </c>
      <c r="AB63" s="74" t="s">
        <v>501</v>
      </c>
      <c r="AE63" t="s">
        <v>1174</v>
      </c>
      <c r="AF63" t="s">
        <v>1378</v>
      </c>
      <c r="AG63">
        <v>2</v>
      </c>
      <c r="AH63" t="s">
        <v>1316</v>
      </c>
    </row>
    <row r="64" spans="2:40">
      <c r="B64" s="1" t="s">
        <v>69</v>
      </c>
      <c r="C64" s="9">
        <v>806</v>
      </c>
      <c r="D64" s="9">
        <v>125</v>
      </c>
      <c r="E64" s="1" t="s">
        <v>75</v>
      </c>
      <c r="F64" s="2"/>
      <c r="I64" s="31">
        <v>61</v>
      </c>
      <c r="J64" s="31" t="str">
        <f t="shared" si="0"/>
        <v/>
      </c>
      <c r="K64" s="32" t="s">
        <v>1763</v>
      </c>
      <c r="L64" s="32" t="s">
        <v>1764</v>
      </c>
      <c r="M64" s="33">
        <v>2</v>
      </c>
      <c r="N64" s="34" t="s">
        <v>1318</v>
      </c>
      <c r="O64" s="35" t="str">
        <f t="shared" si="1"/>
        <v/>
      </c>
      <c r="P64" s="96">
        <v>30061</v>
      </c>
      <c r="Q64" s="86"/>
      <c r="R64" s="36"/>
      <c r="S64" s="37"/>
      <c r="T64" s="38"/>
      <c r="U64" s="37"/>
      <c r="V64" s="17"/>
      <c r="W64" s="39">
        <v>121</v>
      </c>
      <c r="X64" s="40" t="s">
        <v>73</v>
      </c>
      <c r="Y64" s="80" t="s">
        <v>572</v>
      </c>
      <c r="AB64" s="74" t="s">
        <v>501</v>
      </c>
      <c r="AE64" t="s">
        <v>1175</v>
      </c>
      <c r="AF64" t="s">
        <v>1379</v>
      </c>
      <c r="AG64">
        <v>1</v>
      </c>
      <c r="AH64" t="s">
        <v>1315</v>
      </c>
    </row>
    <row r="65" spans="2:34" ht="13.5" customHeight="1">
      <c r="B65" s="1" t="s">
        <v>69</v>
      </c>
      <c r="C65" s="9">
        <v>807</v>
      </c>
      <c r="D65" s="9">
        <v>127</v>
      </c>
      <c r="E65" s="1" t="s">
        <v>76</v>
      </c>
      <c r="F65" s="2"/>
      <c r="I65" s="31">
        <v>62</v>
      </c>
      <c r="J65" s="31" t="str">
        <f t="shared" si="0"/>
        <v/>
      </c>
      <c r="K65" s="32" t="s">
        <v>1765</v>
      </c>
      <c r="L65" s="32" t="s">
        <v>1766</v>
      </c>
      <c r="M65" s="33">
        <v>3</v>
      </c>
      <c r="N65" s="34" t="s">
        <v>1318</v>
      </c>
      <c r="O65" s="35" t="str">
        <f t="shared" si="1"/>
        <v/>
      </c>
      <c r="P65" s="96">
        <v>30062</v>
      </c>
      <c r="Q65" s="86"/>
      <c r="R65" s="36"/>
      <c r="S65" s="37"/>
      <c r="T65" s="38"/>
      <c r="U65" s="37"/>
      <c r="V65" s="17"/>
      <c r="W65" s="39">
        <v>123</v>
      </c>
      <c r="X65" s="40" t="s">
        <v>74</v>
      </c>
      <c r="Y65" s="80" t="s">
        <v>573</v>
      </c>
      <c r="AB65" s="74" t="s">
        <v>501</v>
      </c>
      <c r="AE65" t="s">
        <v>1176</v>
      </c>
      <c r="AF65" t="s">
        <v>1380</v>
      </c>
      <c r="AG65">
        <v>1</v>
      </c>
      <c r="AH65" t="s">
        <v>1316</v>
      </c>
    </row>
    <row r="66" spans="2:34" ht="13.5" customHeight="1">
      <c r="B66" s="1" t="s">
        <v>69</v>
      </c>
      <c r="C66" s="9">
        <v>808</v>
      </c>
      <c r="D66" s="9">
        <v>129</v>
      </c>
      <c r="E66" s="1" t="s">
        <v>77</v>
      </c>
      <c r="F66" s="2"/>
      <c r="I66" s="31">
        <v>63</v>
      </c>
      <c r="J66" s="31" t="str">
        <f t="shared" si="0"/>
        <v/>
      </c>
      <c r="K66" s="32" t="s">
        <v>1767</v>
      </c>
      <c r="L66" s="32" t="s">
        <v>1768</v>
      </c>
      <c r="M66" s="33">
        <v>2</v>
      </c>
      <c r="N66" s="34" t="s">
        <v>1319</v>
      </c>
      <c r="O66" s="35" t="str">
        <f t="shared" si="1"/>
        <v/>
      </c>
      <c r="P66" s="96">
        <v>30063</v>
      </c>
      <c r="Q66" s="86"/>
      <c r="R66" s="36"/>
      <c r="S66" s="37"/>
      <c r="T66" s="38"/>
      <c r="U66" s="37"/>
      <c r="V66" s="17"/>
      <c r="W66" s="39">
        <v>125</v>
      </c>
      <c r="X66" s="40" t="s">
        <v>75</v>
      </c>
      <c r="Y66" s="80" t="s">
        <v>574</v>
      </c>
      <c r="AB66" s="74" t="s">
        <v>501</v>
      </c>
      <c r="AE66" t="s">
        <v>1177</v>
      </c>
      <c r="AF66" t="s">
        <v>1381</v>
      </c>
      <c r="AG66">
        <v>2</v>
      </c>
      <c r="AH66" t="s">
        <v>1316</v>
      </c>
    </row>
    <row r="67" spans="2:34" ht="13.5" customHeight="1">
      <c r="B67" s="1" t="s">
        <v>69</v>
      </c>
      <c r="C67" s="9">
        <v>809</v>
      </c>
      <c r="D67" s="9">
        <v>131</v>
      </c>
      <c r="E67" s="1" t="s">
        <v>78</v>
      </c>
      <c r="F67" s="2"/>
      <c r="I67" s="41">
        <v>64</v>
      </c>
      <c r="J67" s="41" t="str">
        <f t="shared" ref="J67:J102" si="2">IF($W$2="","",$W$2*100+$I67)</f>
        <v/>
      </c>
      <c r="K67" s="42" t="s">
        <v>1769</v>
      </c>
      <c r="L67" s="42" t="s">
        <v>1770</v>
      </c>
      <c r="M67" s="43">
        <v>3</v>
      </c>
      <c r="N67" s="44" t="s">
        <v>1319</v>
      </c>
      <c r="O67" s="45" t="str">
        <f t="shared" si="1"/>
        <v/>
      </c>
      <c r="P67" s="97">
        <v>30064</v>
      </c>
      <c r="Q67" s="87"/>
      <c r="R67" s="46"/>
      <c r="S67" s="47"/>
      <c r="T67" s="48"/>
      <c r="U67" s="47"/>
      <c r="V67" s="17"/>
      <c r="W67" s="39">
        <v>127</v>
      </c>
      <c r="X67" s="40" t="s">
        <v>76</v>
      </c>
      <c r="Y67" s="80" t="s">
        <v>1631</v>
      </c>
      <c r="AB67" s="74" t="s">
        <v>501</v>
      </c>
      <c r="AE67" t="s">
        <v>1178</v>
      </c>
      <c r="AF67" t="s">
        <v>1382</v>
      </c>
      <c r="AG67">
        <v>1</v>
      </c>
      <c r="AH67" t="s">
        <v>1315</v>
      </c>
    </row>
    <row r="68" spans="2:34" ht="13.5" customHeight="1">
      <c r="B68" s="1" t="s">
        <v>69</v>
      </c>
      <c r="C68" s="9">
        <v>810</v>
      </c>
      <c r="D68" s="9">
        <v>133</v>
      </c>
      <c r="E68" s="1" t="s">
        <v>79</v>
      </c>
      <c r="F68" s="2"/>
      <c r="I68" s="49">
        <v>65</v>
      </c>
      <c r="J68" s="49" t="str">
        <f t="shared" si="2"/>
        <v/>
      </c>
      <c r="K68" s="50" t="s">
        <v>1771</v>
      </c>
      <c r="L68" s="50" t="s">
        <v>1772</v>
      </c>
      <c r="M68" s="51">
        <v>2</v>
      </c>
      <c r="N68" s="52" t="s">
        <v>1319</v>
      </c>
      <c r="O68" s="53" t="str">
        <f t="shared" ref="O68:O131" si="3">IF($W$2="","",VLOOKUP($W$2,$W$4:$X$609,2,1))</f>
        <v/>
      </c>
      <c r="P68" s="98">
        <v>30065</v>
      </c>
      <c r="Q68" s="88"/>
      <c r="R68" s="54"/>
      <c r="S68" s="55"/>
      <c r="T68" s="56"/>
      <c r="U68" s="55"/>
      <c r="V68" s="17"/>
      <c r="W68" s="39">
        <v>129</v>
      </c>
      <c r="X68" s="40" t="s">
        <v>77</v>
      </c>
      <c r="Y68" s="80" t="s">
        <v>575</v>
      </c>
      <c r="AB68" s="74" t="s">
        <v>501</v>
      </c>
      <c r="AE68" t="s">
        <v>1179</v>
      </c>
      <c r="AF68" t="s">
        <v>1383</v>
      </c>
      <c r="AG68">
        <v>2</v>
      </c>
      <c r="AH68" t="s">
        <v>1316</v>
      </c>
    </row>
    <row r="69" spans="2:34" ht="13.5" customHeight="1">
      <c r="B69" s="1" t="s">
        <v>69</v>
      </c>
      <c r="C69" s="9">
        <v>811</v>
      </c>
      <c r="D69" s="9">
        <v>135</v>
      </c>
      <c r="E69" s="1" t="s">
        <v>80</v>
      </c>
      <c r="F69" s="2"/>
      <c r="I69" s="31">
        <v>66</v>
      </c>
      <c r="J69" s="31" t="str">
        <f t="shared" si="2"/>
        <v/>
      </c>
      <c r="K69" s="32" t="s">
        <v>1773</v>
      </c>
      <c r="L69" s="32" t="s">
        <v>1774</v>
      </c>
      <c r="M69" s="33">
        <v>2</v>
      </c>
      <c r="N69" s="34" t="s">
        <v>1318</v>
      </c>
      <c r="O69" s="35" t="str">
        <f t="shared" si="3"/>
        <v/>
      </c>
      <c r="P69" s="96">
        <v>30066</v>
      </c>
      <c r="Q69" s="86"/>
      <c r="R69" s="36"/>
      <c r="S69" s="37"/>
      <c r="T69" s="38"/>
      <c r="U69" s="37"/>
      <c r="V69" s="17"/>
      <c r="W69" s="39">
        <v>131</v>
      </c>
      <c r="X69" s="40" t="s">
        <v>78</v>
      </c>
      <c r="Y69" s="80" t="s">
        <v>576</v>
      </c>
      <c r="AB69" s="74" t="s">
        <v>501</v>
      </c>
      <c r="AE69" t="s">
        <v>1180</v>
      </c>
      <c r="AF69" t="s">
        <v>1384</v>
      </c>
      <c r="AG69">
        <v>3</v>
      </c>
      <c r="AH69" t="s">
        <v>1315</v>
      </c>
    </row>
    <row r="70" spans="2:34" ht="13.5" customHeight="1">
      <c r="B70" s="1" t="s">
        <v>69</v>
      </c>
      <c r="C70" s="9">
        <v>812</v>
      </c>
      <c r="D70" s="9">
        <v>137</v>
      </c>
      <c r="E70" s="1" t="s">
        <v>81</v>
      </c>
      <c r="F70" s="2"/>
      <c r="I70" s="31">
        <v>67</v>
      </c>
      <c r="J70" s="31" t="str">
        <f t="shared" si="2"/>
        <v/>
      </c>
      <c r="K70" s="32" t="s">
        <v>1775</v>
      </c>
      <c r="L70" s="32" t="s">
        <v>1776</v>
      </c>
      <c r="M70" s="33">
        <v>1</v>
      </c>
      <c r="N70" s="34" t="s">
        <v>1318</v>
      </c>
      <c r="O70" s="35" t="str">
        <f t="shared" si="3"/>
        <v/>
      </c>
      <c r="P70" s="96">
        <v>30067</v>
      </c>
      <c r="Q70" s="86"/>
      <c r="R70" s="36"/>
      <c r="S70" s="37"/>
      <c r="T70" s="38"/>
      <c r="U70" s="37"/>
      <c r="V70" s="17"/>
      <c r="W70" s="39">
        <v>133</v>
      </c>
      <c r="X70" s="40" t="s">
        <v>79</v>
      </c>
      <c r="Y70" s="80" t="s">
        <v>577</v>
      </c>
      <c r="AB70" s="74" t="s">
        <v>501</v>
      </c>
      <c r="AE70" t="s">
        <v>1181</v>
      </c>
      <c r="AF70" t="s">
        <v>1385</v>
      </c>
      <c r="AG70">
        <v>2</v>
      </c>
      <c r="AH70" t="s">
        <v>1315</v>
      </c>
    </row>
    <row r="71" spans="2:34" ht="13.5" customHeight="1">
      <c r="B71" s="1" t="s">
        <v>69</v>
      </c>
      <c r="C71" s="9">
        <v>813</v>
      </c>
      <c r="D71" s="9">
        <v>139</v>
      </c>
      <c r="E71" s="1" t="s">
        <v>82</v>
      </c>
      <c r="F71" s="2"/>
      <c r="I71" s="31">
        <v>68</v>
      </c>
      <c r="J71" s="31" t="str">
        <f t="shared" si="2"/>
        <v/>
      </c>
      <c r="K71" s="32" t="s">
        <v>1777</v>
      </c>
      <c r="L71" s="32" t="s">
        <v>1778</v>
      </c>
      <c r="M71" s="33">
        <v>3</v>
      </c>
      <c r="N71" s="34" t="s">
        <v>1319</v>
      </c>
      <c r="O71" s="35" t="str">
        <f t="shared" si="3"/>
        <v/>
      </c>
      <c r="P71" s="96">
        <v>30068</v>
      </c>
      <c r="Q71" s="86"/>
      <c r="R71" s="36"/>
      <c r="S71" s="37"/>
      <c r="T71" s="38"/>
      <c r="U71" s="37"/>
      <c r="V71" s="17"/>
      <c r="W71" s="39">
        <v>135</v>
      </c>
      <c r="X71" s="40" t="s">
        <v>11</v>
      </c>
      <c r="Y71" s="84" t="s">
        <v>12</v>
      </c>
      <c r="AB71" s="74" t="s">
        <v>501</v>
      </c>
      <c r="AE71" t="s">
        <v>1182</v>
      </c>
      <c r="AF71" t="s">
        <v>1386</v>
      </c>
      <c r="AG71">
        <v>3</v>
      </c>
      <c r="AH71" t="s">
        <v>1316</v>
      </c>
    </row>
    <row r="72" spans="2:34" ht="13.5" customHeight="1">
      <c r="B72" s="1" t="s">
        <v>83</v>
      </c>
      <c r="C72" s="9">
        <v>901</v>
      </c>
      <c r="D72" s="9">
        <v>141</v>
      </c>
      <c r="E72" s="1" t="s">
        <v>84</v>
      </c>
      <c r="F72" s="2"/>
      <c r="I72" s="41">
        <v>69</v>
      </c>
      <c r="J72" s="41" t="str">
        <f t="shared" si="2"/>
        <v/>
      </c>
      <c r="K72" s="42" t="s">
        <v>1779</v>
      </c>
      <c r="L72" s="42" t="s">
        <v>1780</v>
      </c>
      <c r="M72" s="43">
        <v>1</v>
      </c>
      <c r="N72" s="44" t="s">
        <v>1318</v>
      </c>
      <c r="O72" s="45" t="str">
        <f t="shared" si="3"/>
        <v/>
      </c>
      <c r="P72" s="97">
        <v>30069</v>
      </c>
      <c r="Q72" s="87"/>
      <c r="R72" s="46"/>
      <c r="S72" s="47"/>
      <c r="T72" s="48"/>
      <c r="U72" s="47"/>
      <c r="V72" s="17"/>
      <c r="W72" s="39">
        <v>137</v>
      </c>
      <c r="X72" s="40"/>
      <c r="Y72" s="84"/>
      <c r="AB72" s="74" t="s">
        <v>501</v>
      </c>
      <c r="AE72" t="s">
        <v>1183</v>
      </c>
      <c r="AF72" t="s">
        <v>1387</v>
      </c>
      <c r="AG72">
        <v>2</v>
      </c>
      <c r="AH72" t="s">
        <v>1317</v>
      </c>
    </row>
    <row r="73" spans="2:34" ht="13.5" customHeight="1">
      <c r="B73" s="1" t="s">
        <v>83</v>
      </c>
      <c r="C73" s="9">
        <v>902</v>
      </c>
      <c r="D73" s="9">
        <v>143</v>
      </c>
      <c r="E73" s="1" t="s">
        <v>85</v>
      </c>
      <c r="F73" s="2"/>
      <c r="I73" s="49">
        <v>70</v>
      </c>
      <c r="J73" s="49" t="str">
        <f t="shared" si="2"/>
        <v/>
      </c>
      <c r="K73" s="50" t="s">
        <v>1781</v>
      </c>
      <c r="L73" s="50" t="s">
        <v>1782</v>
      </c>
      <c r="M73" s="51">
        <v>1</v>
      </c>
      <c r="N73" s="52" t="s">
        <v>1319</v>
      </c>
      <c r="O73" s="53" t="str">
        <f t="shared" si="3"/>
        <v/>
      </c>
      <c r="P73" s="98">
        <v>30070</v>
      </c>
      <c r="Q73" s="88"/>
      <c r="R73" s="54"/>
      <c r="S73" s="55"/>
      <c r="T73" s="56"/>
      <c r="U73" s="55"/>
      <c r="V73" s="17"/>
      <c r="W73" s="39">
        <v>139</v>
      </c>
      <c r="X73" s="40" t="s">
        <v>82</v>
      </c>
      <c r="Y73" s="80" t="s">
        <v>580</v>
      </c>
      <c r="AB73" s="74" t="s">
        <v>501</v>
      </c>
      <c r="AE73" t="s">
        <v>1184</v>
      </c>
      <c r="AF73" t="s">
        <v>1388</v>
      </c>
      <c r="AG73">
        <v>1</v>
      </c>
      <c r="AH73" t="s">
        <v>1315</v>
      </c>
    </row>
    <row r="74" spans="2:34" ht="13.5" customHeight="1">
      <c r="B74" s="1" t="s">
        <v>83</v>
      </c>
      <c r="C74" s="9">
        <v>903</v>
      </c>
      <c r="D74" s="9">
        <v>145</v>
      </c>
      <c r="E74" s="1" t="s">
        <v>86</v>
      </c>
      <c r="F74" s="2"/>
      <c r="I74" s="31">
        <v>71</v>
      </c>
      <c r="J74" s="31" t="str">
        <f t="shared" si="2"/>
        <v/>
      </c>
      <c r="K74" s="32" t="s">
        <v>1783</v>
      </c>
      <c r="L74" s="32" t="s">
        <v>1784</v>
      </c>
      <c r="M74" s="33">
        <v>3</v>
      </c>
      <c r="N74" s="34" t="s">
        <v>1318</v>
      </c>
      <c r="O74" s="35" t="str">
        <f t="shared" si="3"/>
        <v/>
      </c>
      <c r="P74" s="96">
        <v>30071</v>
      </c>
      <c r="Q74" s="86"/>
      <c r="R74" s="36"/>
      <c r="S74" s="37"/>
      <c r="T74" s="38"/>
      <c r="U74" s="37"/>
      <c r="V74" s="17"/>
      <c r="W74" s="39">
        <v>141</v>
      </c>
      <c r="X74" s="40" t="s">
        <v>84</v>
      </c>
      <c r="Y74" s="80" t="s">
        <v>581</v>
      </c>
      <c r="AB74" s="74" t="s">
        <v>501</v>
      </c>
      <c r="AE74" t="s">
        <v>1185</v>
      </c>
      <c r="AF74" t="s">
        <v>1389</v>
      </c>
      <c r="AG74">
        <v>2</v>
      </c>
      <c r="AH74" t="s">
        <v>1315</v>
      </c>
    </row>
    <row r="75" spans="2:34" ht="13.5" customHeight="1">
      <c r="B75" s="1" t="s">
        <v>83</v>
      </c>
      <c r="C75" s="9">
        <v>904</v>
      </c>
      <c r="D75" s="9">
        <v>147</v>
      </c>
      <c r="E75" s="1" t="s">
        <v>87</v>
      </c>
      <c r="F75" s="2"/>
      <c r="I75" s="31">
        <v>72</v>
      </c>
      <c r="J75" s="31" t="str">
        <f t="shared" si="2"/>
        <v/>
      </c>
      <c r="K75" s="32" t="s">
        <v>1785</v>
      </c>
      <c r="L75" s="32" t="s">
        <v>1786</v>
      </c>
      <c r="M75" s="33">
        <v>1</v>
      </c>
      <c r="N75" s="34" t="s">
        <v>1318</v>
      </c>
      <c r="O75" s="35" t="str">
        <f t="shared" si="3"/>
        <v/>
      </c>
      <c r="P75" s="96">
        <v>30072</v>
      </c>
      <c r="Q75" s="86"/>
      <c r="R75" s="36"/>
      <c r="S75" s="37"/>
      <c r="T75" s="38"/>
      <c r="U75" s="37"/>
      <c r="V75" s="17"/>
      <c r="W75" s="39">
        <v>143</v>
      </c>
      <c r="X75" s="40" t="s">
        <v>85</v>
      </c>
      <c r="Y75" s="80" t="s">
        <v>582</v>
      </c>
      <c r="AB75" s="74" t="s">
        <v>501</v>
      </c>
      <c r="AE75" t="s">
        <v>1186</v>
      </c>
      <c r="AF75" t="s">
        <v>1390</v>
      </c>
      <c r="AG75">
        <v>3</v>
      </c>
      <c r="AH75" t="s">
        <v>1315</v>
      </c>
    </row>
    <row r="76" spans="2:34" ht="13.5" customHeight="1">
      <c r="B76" s="1" t="s">
        <v>83</v>
      </c>
      <c r="C76" s="9">
        <v>905</v>
      </c>
      <c r="D76" s="9">
        <v>149</v>
      </c>
      <c r="E76" s="1" t="s">
        <v>88</v>
      </c>
      <c r="F76" s="2"/>
      <c r="I76" s="31">
        <v>73</v>
      </c>
      <c r="J76" s="31" t="str">
        <f t="shared" si="2"/>
        <v/>
      </c>
      <c r="K76" s="32" t="s">
        <v>1787</v>
      </c>
      <c r="L76" s="32" t="s">
        <v>1788</v>
      </c>
      <c r="M76" s="33">
        <v>1</v>
      </c>
      <c r="N76" s="34" t="s">
        <v>1319</v>
      </c>
      <c r="O76" s="35" t="str">
        <f t="shared" si="3"/>
        <v/>
      </c>
      <c r="P76" s="96">
        <v>30073</v>
      </c>
      <c r="Q76" s="86"/>
      <c r="R76" s="36"/>
      <c r="S76" s="37"/>
      <c r="T76" s="38"/>
      <c r="U76" s="37"/>
      <c r="V76" s="17"/>
      <c r="W76" s="39">
        <v>145</v>
      </c>
      <c r="X76" s="40" t="s">
        <v>86</v>
      </c>
      <c r="Y76" s="80" t="s">
        <v>583</v>
      </c>
      <c r="AB76" s="74" t="s">
        <v>501</v>
      </c>
      <c r="AE76" t="s">
        <v>1187</v>
      </c>
      <c r="AF76" t="s">
        <v>1391</v>
      </c>
      <c r="AG76">
        <v>1</v>
      </c>
      <c r="AH76" t="s">
        <v>1315</v>
      </c>
    </row>
    <row r="77" spans="2:34" ht="13.5" customHeight="1">
      <c r="B77" s="1" t="s">
        <v>83</v>
      </c>
      <c r="C77" s="9">
        <v>705</v>
      </c>
      <c r="D77" s="9">
        <v>151</v>
      </c>
      <c r="E77" s="1" t="s">
        <v>89</v>
      </c>
      <c r="F77" s="2"/>
      <c r="I77" s="41">
        <v>74</v>
      </c>
      <c r="J77" s="41" t="str">
        <f t="shared" si="2"/>
        <v/>
      </c>
      <c r="K77" s="42" t="s">
        <v>1789</v>
      </c>
      <c r="L77" s="42" t="s">
        <v>1790</v>
      </c>
      <c r="M77" s="43">
        <v>2</v>
      </c>
      <c r="N77" s="44" t="s">
        <v>1319</v>
      </c>
      <c r="O77" s="45" t="str">
        <f t="shared" si="3"/>
        <v/>
      </c>
      <c r="P77" s="97">
        <v>30074</v>
      </c>
      <c r="Q77" s="87"/>
      <c r="R77" s="46"/>
      <c r="S77" s="47"/>
      <c r="T77" s="48"/>
      <c r="U77" s="47"/>
      <c r="V77" s="17"/>
      <c r="W77" s="39">
        <v>147</v>
      </c>
      <c r="X77" s="40" t="s">
        <v>87</v>
      </c>
      <c r="Y77" s="80" t="s">
        <v>584</v>
      </c>
      <c r="AB77" s="74" t="s">
        <v>501</v>
      </c>
      <c r="AE77" t="s">
        <v>1188</v>
      </c>
      <c r="AF77" t="s">
        <v>1392</v>
      </c>
      <c r="AG77">
        <v>3</v>
      </c>
      <c r="AH77" t="s">
        <v>1315</v>
      </c>
    </row>
    <row r="78" spans="2:34" ht="13.5" customHeight="1">
      <c r="B78" s="1" t="s">
        <v>83</v>
      </c>
      <c r="C78" s="9">
        <v>906</v>
      </c>
      <c r="D78" s="9">
        <v>153</v>
      </c>
      <c r="E78" s="1" t="s">
        <v>90</v>
      </c>
      <c r="F78" s="2"/>
      <c r="I78" s="49">
        <v>75</v>
      </c>
      <c r="J78" s="49" t="str">
        <f t="shared" si="2"/>
        <v/>
      </c>
      <c r="K78" s="50" t="s">
        <v>1791</v>
      </c>
      <c r="L78" s="50" t="s">
        <v>1792</v>
      </c>
      <c r="M78" s="51">
        <v>2</v>
      </c>
      <c r="N78" s="52" t="s">
        <v>1319</v>
      </c>
      <c r="O78" s="53" t="str">
        <f t="shared" si="3"/>
        <v/>
      </c>
      <c r="P78" s="98">
        <v>30075</v>
      </c>
      <c r="Q78" s="88"/>
      <c r="R78" s="54"/>
      <c r="S78" s="55"/>
      <c r="T78" s="56"/>
      <c r="U78" s="55"/>
      <c r="V78" s="17"/>
      <c r="W78" s="39">
        <v>149</v>
      </c>
      <c r="X78" s="122" t="s">
        <v>1614</v>
      </c>
      <c r="Y78" s="80" t="s">
        <v>585</v>
      </c>
      <c r="AB78" s="74" t="s">
        <v>501</v>
      </c>
      <c r="AE78" t="s">
        <v>1189</v>
      </c>
      <c r="AF78" t="s">
        <v>1392</v>
      </c>
      <c r="AG78">
        <v>2</v>
      </c>
      <c r="AH78" t="s">
        <v>1315</v>
      </c>
    </row>
    <row r="79" spans="2:34" ht="13.5" customHeight="1">
      <c r="B79" s="1" t="s">
        <v>83</v>
      </c>
      <c r="C79" s="9">
        <v>907</v>
      </c>
      <c r="D79" s="9">
        <v>155</v>
      </c>
      <c r="E79" s="1" t="s">
        <v>91</v>
      </c>
      <c r="F79" s="2"/>
      <c r="I79" s="31">
        <v>76</v>
      </c>
      <c r="J79" s="31" t="str">
        <f t="shared" si="2"/>
        <v/>
      </c>
      <c r="K79" s="32" t="s">
        <v>1793</v>
      </c>
      <c r="L79" s="32" t="s">
        <v>1794</v>
      </c>
      <c r="M79" s="33">
        <v>3</v>
      </c>
      <c r="N79" s="34" t="s">
        <v>1318</v>
      </c>
      <c r="O79" s="35" t="str">
        <f t="shared" si="3"/>
        <v/>
      </c>
      <c r="P79" s="96">
        <v>30076</v>
      </c>
      <c r="Q79" s="86"/>
      <c r="R79" s="36"/>
      <c r="S79" s="37"/>
      <c r="T79" s="38"/>
      <c r="U79" s="37"/>
      <c r="V79" s="17"/>
      <c r="W79" s="39">
        <v>151</v>
      </c>
      <c r="X79" s="122" t="s">
        <v>1616</v>
      </c>
      <c r="Y79" s="80" t="s">
        <v>586</v>
      </c>
      <c r="AB79" s="74" t="s">
        <v>501</v>
      </c>
      <c r="AE79" t="s">
        <v>1190</v>
      </c>
      <c r="AF79" t="s">
        <v>1393</v>
      </c>
      <c r="AG79">
        <v>1</v>
      </c>
      <c r="AH79" t="s">
        <v>1315</v>
      </c>
    </row>
    <row r="80" spans="2:34" ht="13.5" customHeight="1">
      <c r="B80" s="1" t="s">
        <v>92</v>
      </c>
      <c r="C80" s="9">
        <v>1001</v>
      </c>
      <c r="D80" s="9">
        <v>157</v>
      </c>
      <c r="E80" s="1" t="s">
        <v>92</v>
      </c>
      <c r="F80" s="2"/>
      <c r="I80" s="31">
        <v>77</v>
      </c>
      <c r="J80" s="31" t="str">
        <f t="shared" si="2"/>
        <v/>
      </c>
      <c r="K80" s="32" t="s">
        <v>1795</v>
      </c>
      <c r="L80" s="32" t="s">
        <v>1796</v>
      </c>
      <c r="M80" s="33">
        <v>2</v>
      </c>
      <c r="N80" s="34" t="s">
        <v>1319</v>
      </c>
      <c r="O80" s="35" t="str">
        <f t="shared" si="3"/>
        <v/>
      </c>
      <c r="P80" s="96">
        <v>30077</v>
      </c>
      <c r="Q80" s="86"/>
      <c r="R80" s="36"/>
      <c r="S80" s="37"/>
      <c r="T80" s="38"/>
      <c r="U80" s="37"/>
      <c r="V80" s="17"/>
      <c r="W80" s="39">
        <v>153</v>
      </c>
      <c r="X80" s="40" t="s">
        <v>90</v>
      </c>
      <c r="Y80" s="80" t="s">
        <v>587</v>
      </c>
      <c r="AB80" s="74" t="s">
        <v>501</v>
      </c>
      <c r="AE80" t="s">
        <v>1191</v>
      </c>
      <c r="AF80" t="s">
        <v>1394</v>
      </c>
      <c r="AG80">
        <v>1</v>
      </c>
      <c r="AH80" t="s">
        <v>1315</v>
      </c>
    </row>
    <row r="81" spans="2:34">
      <c r="B81" s="1" t="s">
        <v>92</v>
      </c>
      <c r="C81" s="9">
        <v>1002</v>
      </c>
      <c r="D81" s="9">
        <v>159</v>
      </c>
      <c r="E81" s="1" t="s">
        <v>93</v>
      </c>
      <c r="F81" s="2"/>
      <c r="I81" s="31">
        <v>78</v>
      </c>
      <c r="J81" s="31" t="str">
        <f t="shared" si="2"/>
        <v/>
      </c>
      <c r="K81" s="32" t="s">
        <v>1797</v>
      </c>
      <c r="L81" s="32" t="s">
        <v>1798</v>
      </c>
      <c r="M81" s="33">
        <v>3</v>
      </c>
      <c r="N81" s="34" t="s">
        <v>1319</v>
      </c>
      <c r="O81" s="35" t="str">
        <f t="shared" si="3"/>
        <v/>
      </c>
      <c r="P81" s="96">
        <v>30078</v>
      </c>
      <c r="Q81" s="86"/>
      <c r="R81" s="36"/>
      <c r="S81" s="37"/>
      <c r="T81" s="38"/>
      <c r="U81" s="37"/>
      <c r="V81" s="17"/>
      <c r="W81" s="39">
        <v>155</v>
      </c>
      <c r="X81" s="40" t="s">
        <v>91</v>
      </c>
      <c r="Y81" s="80" t="s">
        <v>588</v>
      </c>
      <c r="AB81" s="74" t="s">
        <v>501</v>
      </c>
      <c r="AE81" t="s">
        <v>1192</v>
      </c>
      <c r="AF81" t="s">
        <v>1395</v>
      </c>
      <c r="AG81">
        <v>3</v>
      </c>
      <c r="AH81" t="s">
        <v>1317</v>
      </c>
    </row>
    <row r="82" spans="2:34">
      <c r="B82" s="1" t="s">
        <v>92</v>
      </c>
      <c r="C82" s="9">
        <v>1003</v>
      </c>
      <c r="D82" s="9">
        <v>161</v>
      </c>
      <c r="E82" s="1" t="s">
        <v>94</v>
      </c>
      <c r="F82" s="2"/>
      <c r="I82" s="41">
        <v>79</v>
      </c>
      <c r="J82" s="41" t="str">
        <f t="shared" si="2"/>
        <v/>
      </c>
      <c r="K82" s="42" t="s">
        <v>1799</v>
      </c>
      <c r="L82" s="42" t="s">
        <v>1800</v>
      </c>
      <c r="M82" s="43">
        <v>1</v>
      </c>
      <c r="N82" s="44" t="s">
        <v>1319</v>
      </c>
      <c r="O82" s="45" t="str">
        <f t="shared" si="3"/>
        <v/>
      </c>
      <c r="P82" s="97">
        <v>30079</v>
      </c>
      <c r="Q82" s="87"/>
      <c r="R82" s="46"/>
      <c r="S82" s="47"/>
      <c r="T82" s="48"/>
      <c r="U82" s="47"/>
      <c r="V82" s="17"/>
      <c r="W82" s="39">
        <v>157</v>
      </c>
      <c r="X82" s="40" t="s">
        <v>92</v>
      </c>
      <c r="Y82" s="80" t="s">
        <v>589</v>
      </c>
      <c r="AB82" s="74" t="s">
        <v>501</v>
      </c>
      <c r="AE82" t="s">
        <v>1193</v>
      </c>
      <c r="AF82" t="s">
        <v>1396</v>
      </c>
      <c r="AG82">
        <v>3</v>
      </c>
      <c r="AH82" t="s">
        <v>1316</v>
      </c>
    </row>
    <row r="83" spans="2:34">
      <c r="B83" s="1" t="s">
        <v>92</v>
      </c>
      <c r="C83" s="9">
        <v>1004</v>
      </c>
      <c r="D83" s="9">
        <v>163</v>
      </c>
      <c r="E83" s="1" t="s">
        <v>95</v>
      </c>
      <c r="F83" s="2"/>
      <c r="I83" s="49">
        <v>80</v>
      </c>
      <c r="J83" s="49" t="str">
        <f t="shared" si="2"/>
        <v/>
      </c>
      <c r="K83" s="50" t="s">
        <v>1801</v>
      </c>
      <c r="L83" s="50" t="s">
        <v>1802</v>
      </c>
      <c r="M83" s="51">
        <v>3</v>
      </c>
      <c r="N83" s="52" t="s">
        <v>1318</v>
      </c>
      <c r="O83" s="53" t="str">
        <f t="shared" si="3"/>
        <v/>
      </c>
      <c r="P83" s="98">
        <v>30080</v>
      </c>
      <c r="Q83" s="88"/>
      <c r="R83" s="54"/>
      <c r="S83" s="55"/>
      <c r="T83" s="56"/>
      <c r="U83" s="55"/>
      <c r="V83" s="17"/>
      <c r="W83" s="39">
        <v>159</v>
      </c>
      <c r="X83" s="40" t="s">
        <v>93</v>
      </c>
      <c r="Y83" s="80" t="s">
        <v>590</v>
      </c>
      <c r="AB83" s="74" t="s">
        <v>501</v>
      </c>
      <c r="AE83" t="s">
        <v>1194</v>
      </c>
      <c r="AF83" t="s">
        <v>1397</v>
      </c>
      <c r="AG83">
        <v>3</v>
      </c>
      <c r="AH83" t="s">
        <v>1319</v>
      </c>
    </row>
    <row r="84" spans="2:34">
      <c r="B84" s="1" t="s">
        <v>92</v>
      </c>
      <c r="C84" s="9">
        <v>1005</v>
      </c>
      <c r="D84" s="9">
        <v>165</v>
      </c>
      <c r="E84" s="1" t="s">
        <v>96</v>
      </c>
      <c r="F84" s="2"/>
      <c r="I84" s="31">
        <v>81</v>
      </c>
      <c r="J84" s="31" t="str">
        <f t="shared" si="2"/>
        <v/>
      </c>
      <c r="K84" s="32" t="s">
        <v>1803</v>
      </c>
      <c r="L84" s="32" t="s">
        <v>1804</v>
      </c>
      <c r="M84" s="33">
        <v>1</v>
      </c>
      <c r="N84" s="34" t="s">
        <v>1319</v>
      </c>
      <c r="O84" s="35" t="str">
        <f t="shared" si="3"/>
        <v/>
      </c>
      <c r="P84" s="96">
        <v>30081</v>
      </c>
      <c r="Q84" s="86"/>
      <c r="R84" s="36"/>
      <c r="S84" s="37"/>
      <c r="T84" s="38"/>
      <c r="U84" s="37"/>
      <c r="V84" s="17"/>
      <c r="W84" s="39">
        <v>161</v>
      </c>
      <c r="X84" s="40" t="s">
        <v>94</v>
      </c>
      <c r="Y84" s="80" t="s">
        <v>591</v>
      </c>
      <c r="AB84" s="74" t="s">
        <v>501</v>
      </c>
      <c r="AE84" t="s">
        <v>1195</v>
      </c>
      <c r="AF84" t="s">
        <v>1398</v>
      </c>
      <c r="AG84">
        <v>1</v>
      </c>
      <c r="AH84" t="s">
        <v>1316</v>
      </c>
    </row>
    <row r="85" spans="2:34">
      <c r="B85" s="1" t="s">
        <v>92</v>
      </c>
      <c r="C85" s="9">
        <v>1006</v>
      </c>
      <c r="D85" s="9">
        <v>167</v>
      </c>
      <c r="E85" s="1" t="s">
        <v>97</v>
      </c>
      <c r="F85" s="2"/>
      <c r="I85" s="31">
        <v>82</v>
      </c>
      <c r="J85" s="31" t="str">
        <f t="shared" si="2"/>
        <v/>
      </c>
      <c r="K85" s="32" t="s">
        <v>1805</v>
      </c>
      <c r="L85" s="32" t="s">
        <v>1806</v>
      </c>
      <c r="M85" s="33">
        <v>3</v>
      </c>
      <c r="N85" s="34" t="s">
        <v>1319</v>
      </c>
      <c r="O85" s="35" t="str">
        <f t="shared" si="3"/>
        <v/>
      </c>
      <c r="P85" s="96">
        <v>30082</v>
      </c>
      <c r="Q85" s="86"/>
      <c r="R85" s="36"/>
      <c r="S85" s="37"/>
      <c r="T85" s="38"/>
      <c r="U85" s="37"/>
      <c r="V85" s="17"/>
      <c r="W85" s="39">
        <v>163</v>
      </c>
      <c r="X85" s="40" t="s">
        <v>95</v>
      </c>
      <c r="Y85" s="80" t="s">
        <v>592</v>
      </c>
      <c r="AB85" s="74" t="s">
        <v>501</v>
      </c>
      <c r="AE85" t="s">
        <v>1196</v>
      </c>
      <c r="AF85" t="s">
        <v>1399</v>
      </c>
      <c r="AG85">
        <v>3</v>
      </c>
      <c r="AH85" t="s">
        <v>1315</v>
      </c>
    </row>
    <row r="86" spans="2:34">
      <c r="B86" s="1" t="s">
        <v>92</v>
      </c>
      <c r="C86" s="9">
        <v>1007</v>
      </c>
      <c r="D86" s="9">
        <v>169</v>
      </c>
      <c r="E86" s="1" t="s">
        <v>98</v>
      </c>
      <c r="F86" s="2"/>
      <c r="I86" s="31">
        <v>83</v>
      </c>
      <c r="J86" s="31" t="str">
        <f t="shared" si="2"/>
        <v/>
      </c>
      <c r="K86" s="32" t="s">
        <v>1807</v>
      </c>
      <c r="L86" s="32" t="s">
        <v>1808</v>
      </c>
      <c r="M86" s="33">
        <v>2</v>
      </c>
      <c r="N86" s="34" t="s">
        <v>1318</v>
      </c>
      <c r="O86" s="35" t="str">
        <f t="shared" si="3"/>
        <v/>
      </c>
      <c r="P86" s="96">
        <v>30083</v>
      </c>
      <c r="Q86" s="86"/>
      <c r="R86" s="36"/>
      <c r="S86" s="37"/>
      <c r="T86" s="38"/>
      <c r="U86" s="37"/>
      <c r="V86" s="17"/>
      <c r="W86" s="39">
        <v>165</v>
      </c>
      <c r="X86" s="40" t="s">
        <v>96</v>
      </c>
      <c r="Y86" s="80" t="s">
        <v>593</v>
      </c>
      <c r="AB86" s="74" t="s">
        <v>501</v>
      </c>
      <c r="AE86" t="s">
        <v>1197</v>
      </c>
      <c r="AF86" t="s">
        <v>1400</v>
      </c>
      <c r="AG86">
        <v>2</v>
      </c>
      <c r="AH86" t="s">
        <v>1315</v>
      </c>
    </row>
    <row r="87" spans="2:34">
      <c r="B87" s="1" t="s">
        <v>92</v>
      </c>
      <c r="C87" s="9">
        <v>1008</v>
      </c>
      <c r="D87" s="9">
        <v>171</v>
      </c>
      <c r="E87" s="1" t="s">
        <v>99</v>
      </c>
      <c r="F87" s="2"/>
      <c r="I87" s="41">
        <v>84</v>
      </c>
      <c r="J87" s="41" t="str">
        <f t="shared" si="2"/>
        <v/>
      </c>
      <c r="K87" s="42" t="s">
        <v>1809</v>
      </c>
      <c r="L87" s="42" t="s">
        <v>1810</v>
      </c>
      <c r="M87" s="43">
        <v>3</v>
      </c>
      <c r="N87" s="44" t="s">
        <v>1318</v>
      </c>
      <c r="O87" s="45" t="str">
        <f t="shared" si="3"/>
        <v/>
      </c>
      <c r="P87" s="97">
        <v>30084</v>
      </c>
      <c r="Q87" s="87"/>
      <c r="R87" s="46"/>
      <c r="S87" s="47"/>
      <c r="T87" s="48"/>
      <c r="U87" s="47"/>
      <c r="V87" s="17"/>
      <c r="W87" s="39">
        <v>167</v>
      </c>
      <c r="X87" s="40" t="s">
        <v>97</v>
      </c>
      <c r="Y87" s="80" t="s">
        <v>594</v>
      </c>
      <c r="AB87" s="74" t="s">
        <v>501</v>
      </c>
      <c r="AE87" t="s">
        <v>1198</v>
      </c>
      <c r="AF87" t="s">
        <v>1401</v>
      </c>
      <c r="AG87">
        <v>2</v>
      </c>
      <c r="AH87" t="s">
        <v>1316</v>
      </c>
    </row>
    <row r="88" spans="2:34">
      <c r="B88" s="1" t="s">
        <v>92</v>
      </c>
      <c r="C88" s="9">
        <v>1009</v>
      </c>
      <c r="D88" s="9">
        <v>173</v>
      </c>
      <c r="E88" s="1" t="s">
        <v>100</v>
      </c>
      <c r="F88" s="2"/>
      <c r="I88" s="49">
        <v>85</v>
      </c>
      <c r="J88" s="49" t="str">
        <f t="shared" si="2"/>
        <v/>
      </c>
      <c r="K88" s="50" t="s">
        <v>1811</v>
      </c>
      <c r="L88" s="50" t="s">
        <v>1812</v>
      </c>
      <c r="M88" s="51">
        <v>2</v>
      </c>
      <c r="N88" s="52" t="s">
        <v>1319</v>
      </c>
      <c r="O88" s="53" t="str">
        <f t="shared" si="3"/>
        <v/>
      </c>
      <c r="P88" s="98">
        <v>30085</v>
      </c>
      <c r="Q88" s="88"/>
      <c r="R88" s="54"/>
      <c r="S88" s="55"/>
      <c r="T88" s="56"/>
      <c r="U88" s="55"/>
      <c r="V88" s="17"/>
      <c r="W88" s="39">
        <v>169</v>
      </c>
      <c r="X88" s="40" t="s">
        <v>98</v>
      </c>
      <c r="Y88" s="84" t="s">
        <v>13</v>
      </c>
      <c r="AB88" s="74" t="s">
        <v>501</v>
      </c>
      <c r="AE88" t="s">
        <v>1199</v>
      </c>
      <c r="AF88" t="s">
        <v>1402</v>
      </c>
      <c r="AG88">
        <v>1</v>
      </c>
      <c r="AH88" t="s">
        <v>1315</v>
      </c>
    </row>
    <row r="89" spans="2:34">
      <c r="B89" s="1" t="s">
        <v>92</v>
      </c>
      <c r="C89" s="9"/>
      <c r="D89" s="9">
        <v>175</v>
      </c>
      <c r="E89" s="57"/>
      <c r="F89" s="58"/>
      <c r="I89" s="31">
        <v>86</v>
      </c>
      <c r="J89" s="31" t="str">
        <f t="shared" si="2"/>
        <v/>
      </c>
      <c r="K89" s="32" t="s">
        <v>1813</v>
      </c>
      <c r="L89" s="32" t="s">
        <v>1814</v>
      </c>
      <c r="M89" s="33">
        <v>1</v>
      </c>
      <c r="N89" s="34" t="s">
        <v>1318</v>
      </c>
      <c r="O89" s="35" t="str">
        <f t="shared" si="3"/>
        <v/>
      </c>
      <c r="P89" s="96">
        <v>30086</v>
      </c>
      <c r="Q89" s="86"/>
      <c r="R89" s="36"/>
      <c r="S89" s="37"/>
      <c r="T89" s="38"/>
      <c r="U89" s="37"/>
      <c r="V89" s="17"/>
      <c r="W89" s="39">
        <v>171</v>
      </c>
      <c r="X89" s="40" t="s">
        <v>99</v>
      </c>
      <c r="Y89" s="80" t="s">
        <v>595</v>
      </c>
      <c r="AB89" s="74" t="s">
        <v>501</v>
      </c>
      <c r="AE89" t="s">
        <v>1200</v>
      </c>
      <c r="AF89" t="s">
        <v>1403</v>
      </c>
      <c r="AG89">
        <v>3</v>
      </c>
      <c r="AH89" t="s">
        <v>1321</v>
      </c>
    </row>
    <row r="90" spans="2:34">
      <c r="B90" s="1" t="s">
        <v>101</v>
      </c>
      <c r="C90" s="9">
        <v>1009.5</v>
      </c>
      <c r="D90" s="9">
        <v>177</v>
      </c>
      <c r="E90" s="1" t="s">
        <v>102</v>
      </c>
      <c r="F90" s="2"/>
      <c r="I90" s="31">
        <v>87</v>
      </c>
      <c r="J90" s="31" t="str">
        <f t="shared" si="2"/>
        <v/>
      </c>
      <c r="K90" s="32" t="s">
        <v>1815</v>
      </c>
      <c r="L90" s="32" t="s">
        <v>1816</v>
      </c>
      <c r="M90" s="33">
        <v>2</v>
      </c>
      <c r="N90" s="34" t="s">
        <v>1318</v>
      </c>
      <c r="O90" s="35" t="str">
        <f t="shared" si="3"/>
        <v/>
      </c>
      <c r="P90" s="96">
        <v>30087</v>
      </c>
      <c r="Q90" s="86"/>
      <c r="R90" s="36"/>
      <c r="S90" s="37"/>
      <c r="T90" s="38"/>
      <c r="U90" s="37"/>
      <c r="V90" s="17"/>
      <c r="W90" s="39">
        <v>173</v>
      </c>
      <c r="X90" s="40" t="s">
        <v>100</v>
      </c>
      <c r="Y90" s="80" t="s">
        <v>596</v>
      </c>
      <c r="AB90" s="74" t="s">
        <v>501</v>
      </c>
      <c r="AE90" t="s">
        <v>1201</v>
      </c>
      <c r="AF90" t="s">
        <v>1404</v>
      </c>
      <c r="AG90">
        <v>1</v>
      </c>
      <c r="AH90" t="s">
        <v>1317</v>
      </c>
    </row>
    <row r="91" spans="2:34">
      <c r="B91" s="1" t="s">
        <v>101</v>
      </c>
      <c r="C91" s="9">
        <v>1101</v>
      </c>
      <c r="D91" s="9">
        <v>179</v>
      </c>
      <c r="E91" s="1" t="s">
        <v>103</v>
      </c>
      <c r="F91" s="2"/>
      <c r="I91" s="31">
        <v>88</v>
      </c>
      <c r="J91" s="31" t="str">
        <f t="shared" si="2"/>
        <v/>
      </c>
      <c r="K91" s="32" t="s">
        <v>1817</v>
      </c>
      <c r="L91" s="32" t="s">
        <v>1818</v>
      </c>
      <c r="M91" s="33">
        <v>1</v>
      </c>
      <c r="N91" s="34" t="s">
        <v>1319</v>
      </c>
      <c r="O91" s="35" t="str">
        <f t="shared" si="3"/>
        <v/>
      </c>
      <c r="P91" s="96">
        <v>30088</v>
      </c>
      <c r="Q91" s="86"/>
      <c r="R91" s="36"/>
      <c r="S91" s="37"/>
      <c r="T91" s="38"/>
      <c r="U91" s="37"/>
      <c r="V91" s="17"/>
      <c r="W91" s="39">
        <v>175</v>
      </c>
      <c r="X91" s="40"/>
      <c r="Y91" s="80" t="s">
        <v>526</v>
      </c>
      <c r="AB91" s="74" t="s">
        <v>501</v>
      </c>
      <c r="AE91" t="s">
        <v>1202</v>
      </c>
      <c r="AF91" t="s">
        <v>1405</v>
      </c>
      <c r="AG91">
        <v>1</v>
      </c>
      <c r="AH91" t="s">
        <v>1316</v>
      </c>
    </row>
    <row r="92" spans="2:34">
      <c r="B92" s="1" t="s">
        <v>101</v>
      </c>
      <c r="C92" s="9">
        <v>1102</v>
      </c>
      <c r="D92" s="9">
        <v>181</v>
      </c>
      <c r="E92" s="1" t="s">
        <v>104</v>
      </c>
      <c r="F92" s="2"/>
      <c r="I92" s="41">
        <v>89</v>
      </c>
      <c r="J92" s="41" t="str">
        <f t="shared" si="2"/>
        <v/>
      </c>
      <c r="K92" s="42" t="s">
        <v>1819</v>
      </c>
      <c r="L92" s="42" t="s">
        <v>1820</v>
      </c>
      <c r="M92" s="43">
        <v>3</v>
      </c>
      <c r="N92" s="44" t="s">
        <v>1318</v>
      </c>
      <c r="O92" s="45" t="str">
        <f t="shared" si="3"/>
        <v/>
      </c>
      <c r="P92" s="97">
        <v>30089</v>
      </c>
      <c r="Q92" s="87"/>
      <c r="R92" s="46"/>
      <c r="S92" s="47"/>
      <c r="T92" s="48"/>
      <c r="U92" s="47"/>
      <c r="V92" s="17"/>
      <c r="W92" s="39">
        <v>177</v>
      </c>
      <c r="X92" s="40" t="s">
        <v>102</v>
      </c>
      <c r="Y92" s="80" t="s">
        <v>597</v>
      </c>
      <c r="AB92" s="74" t="s">
        <v>501</v>
      </c>
      <c r="AE92" t="s">
        <v>1203</v>
      </c>
      <c r="AF92" t="s">
        <v>1406</v>
      </c>
      <c r="AG92">
        <v>3</v>
      </c>
      <c r="AH92" t="s">
        <v>1315</v>
      </c>
    </row>
    <row r="93" spans="2:34">
      <c r="B93" s="1" t="s">
        <v>101</v>
      </c>
      <c r="C93" s="9">
        <v>1103</v>
      </c>
      <c r="D93" s="9">
        <v>183</v>
      </c>
      <c r="E93" s="1" t="s">
        <v>105</v>
      </c>
      <c r="F93" s="2"/>
      <c r="I93" s="49">
        <v>90</v>
      </c>
      <c r="J93" s="49" t="str">
        <f t="shared" si="2"/>
        <v/>
      </c>
      <c r="K93" s="50" t="s">
        <v>1821</v>
      </c>
      <c r="L93" s="50" t="s">
        <v>1822</v>
      </c>
      <c r="M93" s="51">
        <v>3</v>
      </c>
      <c r="N93" s="52" t="s">
        <v>1318</v>
      </c>
      <c r="O93" s="53" t="str">
        <f t="shared" si="3"/>
        <v/>
      </c>
      <c r="P93" s="98">
        <v>30090</v>
      </c>
      <c r="Q93" s="88"/>
      <c r="R93" s="54"/>
      <c r="S93" s="55"/>
      <c r="T93" s="56"/>
      <c r="U93" s="55"/>
      <c r="V93" s="17"/>
      <c r="W93" s="39">
        <v>179</v>
      </c>
      <c r="X93" s="40" t="s">
        <v>103</v>
      </c>
      <c r="Y93" s="80" t="s">
        <v>598</v>
      </c>
      <c r="AB93" s="74" t="s">
        <v>501</v>
      </c>
      <c r="AE93" t="s">
        <v>1204</v>
      </c>
      <c r="AF93" t="s">
        <v>1407</v>
      </c>
      <c r="AG93">
        <v>1</v>
      </c>
      <c r="AH93" t="s">
        <v>1316</v>
      </c>
    </row>
    <row r="94" spans="2:34">
      <c r="B94" s="1" t="s">
        <v>101</v>
      </c>
      <c r="C94" s="9">
        <v>1104</v>
      </c>
      <c r="D94" s="9">
        <v>185</v>
      </c>
      <c r="E94" s="1" t="s">
        <v>106</v>
      </c>
      <c r="F94" s="2"/>
      <c r="I94" s="31">
        <v>91</v>
      </c>
      <c r="J94" s="31" t="str">
        <f t="shared" si="2"/>
        <v/>
      </c>
      <c r="K94" s="32" t="s">
        <v>1823</v>
      </c>
      <c r="L94" s="32" t="s">
        <v>1824</v>
      </c>
      <c r="M94" s="33">
        <v>2</v>
      </c>
      <c r="N94" s="34" t="s">
        <v>1318</v>
      </c>
      <c r="O94" s="35" t="str">
        <f t="shared" si="3"/>
        <v/>
      </c>
      <c r="P94" s="96">
        <v>30091</v>
      </c>
      <c r="Q94" s="86"/>
      <c r="R94" s="36"/>
      <c r="S94" s="37"/>
      <c r="T94" s="38"/>
      <c r="U94" s="37"/>
      <c r="V94" s="17"/>
      <c r="W94" s="39">
        <v>181</v>
      </c>
      <c r="X94" s="40" t="s">
        <v>104</v>
      </c>
      <c r="Y94" s="80" t="s">
        <v>599</v>
      </c>
      <c r="AB94" s="74" t="s">
        <v>501</v>
      </c>
      <c r="AE94" t="s">
        <v>1205</v>
      </c>
      <c r="AF94" t="s">
        <v>1408</v>
      </c>
      <c r="AG94">
        <v>1</v>
      </c>
      <c r="AH94" t="s">
        <v>1316</v>
      </c>
    </row>
    <row r="95" spans="2:34">
      <c r="B95" s="1" t="s">
        <v>101</v>
      </c>
      <c r="C95" s="9">
        <v>1105</v>
      </c>
      <c r="D95" s="9">
        <v>187</v>
      </c>
      <c r="E95" s="1" t="s">
        <v>107</v>
      </c>
      <c r="F95" s="2"/>
      <c r="I95" s="31">
        <v>92</v>
      </c>
      <c r="J95" s="31" t="str">
        <f t="shared" si="2"/>
        <v/>
      </c>
      <c r="K95" s="32" t="s">
        <v>1825</v>
      </c>
      <c r="L95" s="32" t="s">
        <v>1826</v>
      </c>
      <c r="M95" s="33">
        <v>1</v>
      </c>
      <c r="N95" s="34" t="s">
        <v>1319</v>
      </c>
      <c r="O95" s="35" t="str">
        <f t="shared" si="3"/>
        <v/>
      </c>
      <c r="P95" s="96">
        <v>30092</v>
      </c>
      <c r="Q95" s="86"/>
      <c r="R95" s="36"/>
      <c r="S95" s="37"/>
      <c r="T95" s="38"/>
      <c r="U95" s="37"/>
      <c r="V95" s="17"/>
      <c r="W95" s="39">
        <v>183</v>
      </c>
      <c r="X95" s="40" t="s">
        <v>105</v>
      </c>
      <c r="Y95" s="80" t="s">
        <v>600</v>
      </c>
      <c r="AB95" s="74" t="s">
        <v>501</v>
      </c>
      <c r="AE95" t="s">
        <v>1206</v>
      </c>
      <c r="AF95" t="s">
        <v>1409</v>
      </c>
      <c r="AG95">
        <v>2</v>
      </c>
      <c r="AH95" t="s">
        <v>1315</v>
      </c>
    </row>
    <row r="96" spans="2:34">
      <c r="B96" s="1" t="s">
        <v>101</v>
      </c>
      <c r="C96" s="9">
        <v>1106</v>
      </c>
      <c r="D96" s="9">
        <v>189</v>
      </c>
      <c r="E96" s="1" t="s">
        <v>108</v>
      </c>
      <c r="F96" s="2"/>
      <c r="I96" s="31">
        <v>93</v>
      </c>
      <c r="J96" s="31" t="str">
        <f t="shared" si="2"/>
        <v/>
      </c>
      <c r="K96" s="32" t="s">
        <v>1827</v>
      </c>
      <c r="L96" s="32" t="s">
        <v>1828</v>
      </c>
      <c r="M96" s="33">
        <v>1</v>
      </c>
      <c r="N96" s="34" t="s">
        <v>1318</v>
      </c>
      <c r="O96" s="35" t="str">
        <f t="shared" si="3"/>
        <v/>
      </c>
      <c r="P96" s="96">
        <v>30093</v>
      </c>
      <c r="Q96" s="86"/>
      <c r="R96" s="36"/>
      <c r="S96" s="37"/>
      <c r="T96" s="38"/>
      <c r="U96" s="37"/>
      <c r="V96" s="17"/>
      <c r="W96" s="39">
        <v>185</v>
      </c>
      <c r="X96" s="40" t="s">
        <v>106</v>
      </c>
      <c r="Y96" s="80" t="s">
        <v>601</v>
      </c>
      <c r="AB96" s="74" t="s">
        <v>501</v>
      </c>
      <c r="AE96" t="s">
        <v>1207</v>
      </c>
      <c r="AF96" t="s">
        <v>1410</v>
      </c>
      <c r="AG96">
        <v>3</v>
      </c>
      <c r="AH96" t="s">
        <v>1315</v>
      </c>
    </row>
    <row r="97" spans="2:34">
      <c r="B97" s="1" t="s">
        <v>101</v>
      </c>
      <c r="C97" s="9">
        <v>1107</v>
      </c>
      <c r="D97" s="9">
        <v>191</v>
      </c>
      <c r="E97" s="1" t="s">
        <v>109</v>
      </c>
      <c r="F97" s="2"/>
      <c r="I97" s="41">
        <v>94</v>
      </c>
      <c r="J97" s="41" t="str">
        <f t="shared" si="2"/>
        <v/>
      </c>
      <c r="K97" s="42" t="s">
        <v>1829</v>
      </c>
      <c r="L97" s="42" t="s">
        <v>1830</v>
      </c>
      <c r="M97" s="43">
        <v>2</v>
      </c>
      <c r="N97" s="44" t="s">
        <v>1319</v>
      </c>
      <c r="O97" s="45" t="str">
        <f t="shared" si="3"/>
        <v/>
      </c>
      <c r="P97" s="97">
        <v>30094</v>
      </c>
      <c r="Q97" s="87"/>
      <c r="R97" s="46"/>
      <c r="S97" s="47"/>
      <c r="T97" s="48"/>
      <c r="U97" s="47"/>
      <c r="V97" s="17"/>
      <c r="W97" s="39">
        <v>187</v>
      </c>
      <c r="X97" s="40" t="s">
        <v>107</v>
      </c>
      <c r="Y97" s="80" t="s">
        <v>602</v>
      </c>
      <c r="AB97" s="74" t="s">
        <v>501</v>
      </c>
      <c r="AE97" t="s">
        <v>1208</v>
      </c>
      <c r="AF97" t="s">
        <v>1411</v>
      </c>
      <c r="AG97">
        <v>2</v>
      </c>
      <c r="AH97" t="s">
        <v>1316</v>
      </c>
    </row>
    <row r="98" spans="2:34">
      <c r="B98" s="1" t="s">
        <v>101</v>
      </c>
      <c r="C98" s="9">
        <v>1108</v>
      </c>
      <c r="D98" s="9">
        <v>193</v>
      </c>
      <c r="E98" s="1" t="s">
        <v>110</v>
      </c>
      <c r="F98" s="2"/>
      <c r="I98" s="49">
        <v>95</v>
      </c>
      <c r="J98" s="49" t="str">
        <f t="shared" si="2"/>
        <v/>
      </c>
      <c r="K98" s="50" t="s">
        <v>1831</v>
      </c>
      <c r="L98" s="50" t="s">
        <v>1832</v>
      </c>
      <c r="M98" s="51">
        <v>1</v>
      </c>
      <c r="N98" s="52" t="s">
        <v>1319</v>
      </c>
      <c r="O98" s="53" t="str">
        <f t="shared" si="3"/>
        <v/>
      </c>
      <c r="P98" s="98">
        <v>30095</v>
      </c>
      <c r="Q98" s="88"/>
      <c r="R98" s="54"/>
      <c r="S98" s="55"/>
      <c r="T98" s="56"/>
      <c r="U98" s="55"/>
      <c r="V98" s="17"/>
      <c r="W98" s="39">
        <v>189</v>
      </c>
      <c r="X98" s="40" t="s">
        <v>108</v>
      </c>
      <c r="Y98" s="80" t="s">
        <v>603</v>
      </c>
      <c r="AB98" s="74" t="s">
        <v>501</v>
      </c>
      <c r="AE98" t="s">
        <v>1209</v>
      </c>
      <c r="AF98" t="s">
        <v>1412</v>
      </c>
      <c r="AG98">
        <v>1</v>
      </c>
      <c r="AH98" t="s">
        <v>1317</v>
      </c>
    </row>
    <row r="99" spans="2:34">
      <c r="B99" s="1" t="s">
        <v>101</v>
      </c>
      <c r="C99" s="9"/>
      <c r="D99" s="9">
        <v>195</v>
      </c>
      <c r="E99" s="57"/>
      <c r="F99" s="58"/>
      <c r="I99" s="31">
        <v>96</v>
      </c>
      <c r="J99" s="31" t="str">
        <f t="shared" si="2"/>
        <v/>
      </c>
      <c r="K99" s="32" t="s">
        <v>1833</v>
      </c>
      <c r="L99" s="32" t="s">
        <v>1834</v>
      </c>
      <c r="M99" s="33">
        <v>2</v>
      </c>
      <c r="N99" s="34" t="s">
        <v>1319</v>
      </c>
      <c r="O99" s="35" t="str">
        <f t="shared" si="3"/>
        <v/>
      </c>
      <c r="P99" s="96">
        <v>30096</v>
      </c>
      <c r="Q99" s="86"/>
      <c r="R99" s="36"/>
      <c r="S99" s="37"/>
      <c r="T99" s="38"/>
      <c r="U99" s="37"/>
      <c r="V99" s="17"/>
      <c r="W99" s="39">
        <v>191</v>
      </c>
      <c r="X99" s="40" t="s">
        <v>109</v>
      </c>
      <c r="Y99" s="80" t="s">
        <v>604</v>
      </c>
      <c r="AB99" s="74" t="s">
        <v>501</v>
      </c>
      <c r="AE99" t="s">
        <v>1210</v>
      </c>
      <c r="AF99" t="s">
        <v>1413</v>
      </c>
      <c r="AG99">
        <v>1</v>
      </c>
      <c r="AH99" t="s">
        <v>1315</v>
      </c>
    </row>
    <row r="100" spans="2:34">
      <c r="B100" s="1" t="s">
        <v>101</v>
      </c>
      <c r="C100" s="9"/>
      <c r="D100" s="9">
        <v>197</v>
      </c>
      <c r="E100" s="57"/>
      <c r="F100" s="58"/>
      <c r="I100" s="31">
        <v>97</v>
      </c>
      <c r="J100" s="31" t="str">
        <f t="shared" si="2"/>
        <v/>
      </c>
      <c r="K100" s="32" t="s">
        <v>1835</v>
      </c>
      <c r="L100" s="32" t="s">
        <v>1836</v>
      </c>
      <c r="M100" s="33">
        <v>3</v>
      </c>
      <c r="N100" s="34" t="s">
        <v>1319</v>
      </c>
      <c r="O100" s="35" t="str">
        <f t="shared" si="3"/>
        <v/>
      </c>
      <c r="P100" s="96">
        <v>30097</v>
      </c>
      <c r="Q100" s="86"/>
      <c r="R100" s="36"/>
      <c r="S100" s="37"/>
      <c r="T100" s="38"/>
      <c r="U100" s="37"/>
      <c r="V100" s="17"/>
      <c r="W100" s="39">
        <v>193</v>
      </c>
      <c r="X100" s="40" t="s">
        <v>110</v>
      </c>
      <c r="Y100" s="80" t="s">
        <v>605</v>
      </c>
      <c r="AB100" s="74" t="s">
        <v>501</v>
      </c>
      <c r="AE100" t="s">
        <v>1211</v>
      </c>
      <c r="AF100" t="s">
        <v>1414</v>
      </c>
      <c r="AG100">
        <v>3</v>
      </c>
      <c r="AH100" t="s">
        <v>1317</v>
      </c>
    </row>
    <row r="101" spans="2:34">
      <c r="B101" s="1" t="s">
        <v>101</v>
      </c>
      <c r="C101" s="9"/>
      <c r="D101" s="9">
        <v>199</v>
      </c>
      <c r="E101" s="57"/>
      <c r="F101" s="58"/>
      <c r="I101" s="31">
        <v>98</v>
      </c>
      <c r="J101" s="31" t="str">
        <f t="shared" si="2"/>
        <v/>
      </c>
      <c r="K101" s="32" t="s">
        <v>1837</v>
      </c>
      <c r="L101" s="32" t="s">
        <v>1838</v>
      </c>
      <c r="M101" s="33">
        <v>3</v>
      </c>
      <c r="N101" s="34" t="s">
        <v>1318</v>
      </c>
      <c r="O101" s="35" t="str">
        <f t="shared" si="3"/>
        <v/>
      </c>
      <c r="P101" s="96">
        <v>30098</v>
      </c>
      <c r="Q101" s="86"/>
      <c r="R101" s="36"/>
      <c r="S101" s="37"/>
      <c r="T101" s="38"/>
      <c r="U101" s="37"/>
      <c r="V101" s="17"/>
      <c r="W101" s="39">
        <v>195</v>
      </c>
      <c r="X101" s="40"/>
      <c r="Y101" s="80" t="s">
        <v>526</v>
      </c>
      <c r="AB101" s="74" t="s">
        <v>501</v>
      </c>
      <c r="AE101" t="s">
        <v>1212</v>
      </c>
      <c r="AF101" t="s">
        <v>1415</v>
      </c>
      <c r="AG101">
        <v>3</v>
      </c>
      <c r="AH101" t="s">
        <v>1316</v>
      </c>
    </row>
    <row r="102" spans="2:34" ht="13.8" thickBot="1">
      <c r="B102" s="1" t="s">
        <v>413</v>
      </c>
      <c r="C102" s="9">
        <v>1109</v>
      </c>
      <c r="D102" s="9">
        <v>201</v>
      </c>
      <c r="E102" s="1" t="s">
        <v>869</v>
      </c>
      <c r="F102" s="2"/>
      <c r="I102" s="60">
        <v>99</v>
      </c>
      <c r="J102" s="60" t="str">
        <f t="shared" si="2"/>
        <v/>
      </c>
      <c r="K102" s="61" t="s">
        <v>1839</v>
      </c>
      <c r="L102" s="61" t="s">
        <v>1840</v>
      </c>
      <c r="M102" s="62">
        <v>3</v>
      </c>
      <c r="N102" s="63" t="s">
        <v>1318</v>
      </c>
      <c r="O102" s="64" t="str">
        <f t="shared" si="3"/>
        <v/>
      </c>
      <c r="P102" s="97">
        <v>30099</v>
      </c>
      <c r="Q102" s="89"/>
      <c r="R102" s="65"/>
      <c r="S102" s="66"/>
      <c r="T102" s="67"/>
      <c r="U102" s="66"/>
      <c r="V102" s="17"/>
      <c r="W102" s="39">
        <v>197</v>
      </c>
      <c r="X102" s="40"/>
      <c r="Y102" s="80" t="s">
        <v>526</v>
      </c>
      <c r="AB102" s="74" t="s">
        <v>501</v>
      </c>
      <c r="AE102" t="s">
        <v>1213</v>
      </c>
      <c r="AF102" t="s">
        <v>1416</v>
      </c>
      <c r="AG102">
        <v>2</v>
      </c>
      <c r="AH102" t="s">
        <v>1315</v>
      </c>
    </row>
    <row r="103" spans="2:34">
      <c r="B103" s="1"/>
      <c r="C103" s="9"/>
      <c r="D103" s="9">
        <v>203</v>
      </c>
      <c r="E103" s="1" t="s">
        <v>870</v>
      </c>
      <c r="F103" s="2"/>
      <c r="I103" s="20">
        <v>0</v>
      </c>
      <c r="J103" s="20" t="str">
        <f>IF($W$2="","",($W$2+1)*100+$I103)</f>
        <v/>
      </c>
      <c r="K103" s="21" t="s">
        <v>1841</v>
      </c>
      <c r="L103" s="21" t="s">
        <v>1842</v>
      </c>
      <c r="M103" s="22">
        <v>2</v>
      </c>
      <c r="N103" s="23" t="s">
        <v>1319</v>
      </c>
      <c r="O103" s="24" t="str">
        <f t="shared" si="3"/>
        <v/>
      </c>
      <c r="P103" s="98">
        <v>30100</v>
      </c>
      <c r="W103" s="39">
        <v>199</v>
      </c>
      <c r="X103" s="40"/>
      <c r="Y103" s="80" t="s">
        <v>526</v>
      </c>
      <c r="AB103" s="74" t="s">
        <v>501</v>
      </c>
      <c r="AE103" t="s">
        <v>1214</v>
      </c>
      <c r="AF103" t="s">
        <v>1417</v>
      </c>
      <c r="AG103">
        <v>1</v>
      </c>
      <c r="AH103" t="s">
        <v>1315</v>
      </c>
    </row>
    <row r="104" spans="2:34">
      <c r="B104" s="1" t="s">
        <v>413</v>
      </c>
      <c r="C104" s="9">
        <v>1111</v>
      </c>
      <c r="D104" s="9">
        <v>205</v>
      </c>
      <c r="E104" s="1" t="s">
        <v>111</v>
      </c>
      <c r="F104" s="2"/>
      <c r="I104" s="31">
        <v>1</v>
      </c>
      <c r="J104" s="31" t="str">
        <f t="shared" ref="J104:J167" si="4">IF($W$2="","",($W$2+1)*100+$I104)</f>
        <v/>
      </c>
      <c r="K104" s="32" t="s">
        <v>1843</v>
      </c>
      <c r="L104" s="32" t="s">
        <v>1844</v>
      </c>
      <c r="M104" s="33">
        <v>1</v>
      </c>
      <c r="N104" s="34" t="s">
        <v>1319</v>
      </c>
      <c r="O104" s="35" t="str">
        <f t="shared" si="3"/>
        <v/>
      </c>
      <c r="P104" s="96">
        <v>30101</v>
      </c>
      <c r="W104" s="39">
        <v>201</v>
      </c>
      <c r="X104" s="40" t="s">
        <v>869</v>
      </c>
      <c r="Y104" s="80" t="s">
        <v>14</v>
      </c>
      <c r="AB104" s="74" t="s">
        <v>501</v>
      </c>
      <c r="AE104" t="s">
        <v>1215</v>
      </c>
      <c r="AG104">
        <v>1</v>
      </c>
      <c r="AH104" t="s">
        <v>1316</v>
      </c>
    </row>
    <row r="105" spans="2:34">
      <c r="B105" s="1" t="s">
        <v>413</v>
      </c>
      <c r="C105" s="9">
        <v>1112</v>
      </c>
      <c r="D105" s="9">
        <v>207</v>
      </c>
      <c r="E105" s="1" t="s">
        <v>112</v>
      </c>
      <c r="F105" s="2"/>
      <c r="I105" s="31">
        <v>2</v>
      </c>
      <c r="J105" s="31" t="str">
        <f t="shared" si="4"/>
        <v/>
      </c>
      <c r="K105" s="32" t="s">
        <v>1845</v>
      </c>
      <c r="L105" s="32" t="s">
        <v>1846</v>
      </c>
      <c r="M105" s="33">
        <v>3</v>
      </c>
      <c r="N105" s="34" t="s">
        <v>1319</v>
      </c>
      <c r="O105" s="35" t="str">
        <f t="shared" si="3"/>
        <v/>
      </c>
      <c r="P105" s="96">
        <v>30102</v>
      </c>
      <c r="V105" s="17"/>
      <c r="W105" s="39">
        <v>203</v>
      </c>
      <c r="X105" s="40" t="s">
        <v>870</v>
      </c>
      <c r="Y105" s="80" t="s">
        <v>1077</v>
      </c>
      <c r="AB105" s="74" t="s">
        <v>501</v>
      </c>
      <c r="AE105" t="s">
        <v>1216</v>
      </c>
      <c r="AF105" t="s">
        <v>1418</v>
      </c>
      <c r="AG105">
        <v>1</v>
      </c>
      <c r="AH105" t="s">
        <v>1315</v>
      </c>
    </row>
    <row r="106" spans="2:34">
      <c r="B106" s="1" t="s">
        <v>413</v>
      </c>
      <c r="C106" s="9">
        <v>1301</v>
      </c>
      <c r="D106" s="9">
        <v>209</v>
      </c>
      <c r="E106" s="1" t="s">
        <v>113</v>
      </c>
      <c r="F106" s="2"/>
      <c r="I106" s="31">
        <v>3</v>
      </c>
      <c r="J106" s="31" t="str">
        <f t="shared" si="4"/>
        <v/>
      </c>
      <c r="K106" s="32" t="s">
        <v>1847</v>
      </c>
      <c r="L106" s="32" t="s">
        <v>1848</v>
      </c>
      <c r="M106" s="33">
        <v>2</v>
      </c>
      <c r="N106" s="34" t="s">
        <v>1318</v>
      </c>
      <c r="O106" s="35" t="str">
        <f t="shared" si="3"/>
        <v/>
      </c>
      <c r="P106" s="96">
        <v>30103</v>
      </c>
      <c r="V106" s="17"/>
      <c r="W106" s="39">
        <v>205</v>
      </c>
      <c r="X106" s="40" t="s">
        <v>111</v>
      </c>
      <c r="Y106" s="80" t="s">
        <v>606</v>
      </c>
      <c r="AB106" s="74" t="s">
        <v>501</v>
      </c>
      <c r="AE106" t="s">
        <v>1217</v>
      </c>
      <c r="AF106" t="s">
        <v>1419</v>
      </c>
      <c r="AG106">
        <v>1</v>
      </c>
      <c r="AH106" t="s">
        <v>1317</v>
      </c>
    </row>
    <row r="107" spans="2:34">
      <c r="B107" s="1" t="s">
        <v>413</v>
      </c>
      <c r="C107" s="9">
        <v>1302</v>
      </c>
      <c r="D107" s="9">
        <v>211</v>
      </c>
      <c r="E107" s="1" t="s">
        <v>114</v>
      </c>
      <c r="F107" s="2"/>
      <c r="I107" s="41">
        <v>4</v>
      </c>
      <c r="J107" s="41" t="str">
        <f t="shared" si="4"/>
        <v/>
      </c>
      <c r="K107" s="42" t="s">
        <v>1849</v>
      </c>
      <c r="L107" s="42" t="s">
        <v>1850</v>
      </c>
      <c r="M107" s="43">
        <v>3</v>
      </c>
      <c r="N107" s="44" t="s">
        <v>1318</v>
      </c>
      <c r="O107" s="45" t="str">
        <f t="shared" si="3"/>
        <v/>
      </c>
      <c r="P107" s="97">
        <v>30104</v>
      </c>
      <c r="W107" s="39">
        <v>207</v>
      </c>
      <c r="X107" s="40" t="s">
        <v>112</v>
      </c>
      <c r="Y107" s="80" t="s">
        <v>1076</v>
      </c>
      <c r="AB107" s="74" t="s">
        <v>501</v>
      </c>
      <c r="AE107" t="s">
        <v>1218</v>
      </c>
      <c r="AF107" t="s">
        <v>1420</v>
      </c>
      <c r="AG107">
        <v>3</v>
      </c>
      <c r="AH107" t="s">
        <v>1316</v>
      </c>
    </row>
    <row r="108" spans="2:34">
      <c r="B108" s="1" t="s">
        <v>413</v>
      </c>
      <c r="C108" s="9">
        <v>1303</v>
      </c>
      <c r="D108" s="9">
        <v>213</v>
      </c>
      <c r="E108" s="1" t="s">
        <v>115</v>
      </c>
      <c r="F108" s="2"/>
      <c r="I108" s="49">
        <v>5</v>
      </c>
      <c r="J108" s="49" t="str">
        <f t="shared" si="4"/>
        <v/>
      </c>
      <c r="K108" s="50" t="s">
        <v>1851</v>
      </c>
      <c r="L108" s="50" t="s">
        <v>1852</v>
      </c>
      <c r="M108" s="51">
        <v>3</v>
      </c>
      <c r="N108" s="52" t="s">
        <v>1318</v>
      </c>
      <c r="O108" s="53" t="str">
        <f t="shared" si="3"/>
        <v/>
      </c>
      <c r="P108" s="98">
        <v>30105</v>
      </c>
      <c r="W108" s="39">
        <v>209</v>
      </c>
      <c r="X108" s="40" t="s">
        <v>113</v>
      </c>
      <c r="Y108" s="80" t="s">
        <v>1075</v>
      </c>
      <c r="AB108" s="74" t="s">
        <v>501</v>
      </c>
      <c r="AE108" t="s">
        <v>1219</v>
      </c>
      <c r="AF108" t="s">
        <v>1421</v>
      </c>
      <c r="AG108">
        <v>1</v>
      </c>
      <c r="AH108" t="s">
        <v>1315</v>
      </c>
    </row>
    <row r="109" spans="2:34">
      <c r="B109" s="1" t="s">
        <v>413</v>
      </c>
      <c r="C109" s="9"/>
      <c r="D109" s="9">
        <v>215</v>
      </c>
      <c r="E109" s="57"/>
      <c r="F109" s="58"/>
      <c r="I109" s="31">
        <v>6</v>
      </c>
      <c r="J109" s="31" t="str">
        <f t="shared" si="4"/>
        <v/>
      </c>
      <c r="K109" s="32" t="s">
        <v>1853</v>
      </c>
      <c r="L109" s="32" t="s">
        <v>1854</v>
      </c>
      <c r="M109" s="33">
        <v>1</v>
      </c>
      <c r="N109" s="34" t="s">
        <v>1318</v>
      </c>
      <c r="O109" s="35" t="str">
        <f t="shared" si="3"/>
        <v/>
      </c>
      <c r="P109" s="96">
        <v>30106</v>
      </c>
      <c r="W109" s="39">
        <v>211</v>
      </c>
      <c r="X109" s="40" t="s">
        <v>114</v>
      </c>
      <c r="Y109" s="84" t="s">
        <v>15</v>
      </c>
      <c r="AB109" s="74" t="s">
        <v>501</v>
      </c>
      <c r="AE109" t="s">
        <v>1220</v>
      </c>
      <c r="AF109" t="s">
        <v>1422</v>
      </c>
      <c r="AG109">
        <v>1</v>
      </c>
      <c r="AH109" t="s">
        <v>1315</v>
      </c>
    </row>
    <row r="110" spans="2:34">
      <c r="B110" s="1" t="s">
        <v>414</v>
      </c>
      <c r="C110" s="9">
        <v>1304</v>
      </c>
      <c r="D110" s="9">
        <v>217</v>
      </c>
      <c r="E110" s="1" t="s">
        <v>116</v>
      </c>
      <c r="F110" s="2"/>
      <c r="I110" s="31">
        <v>7</v>
      </c>
      <c r="J110" s="31" t="str">
        <f t="shared" si="4"/>
        <v/>
      </c>
      <c r="K110" s="32" t="s">
        <v>1855</v>
      </c>
      <c r="L110" s="32" t="s">
        <v>1856</v>
      </c>
      <c r="M110" s="33">
        <v>3</v>
      </c>
      <c r="N110" s="34" t="s">
        <v>1319</v>
      </c>
      <c r="O110" s="35" t="str">
        <f t="shared" si="3"/>
        <v/>
      </c>
      <c r="P110" s="96">
        <v>30107</v>
      </c>
      <c r="W110" s="39">
        <v>213</v>
      </c>
      <c r="X110" s="40" t="s">
        <v>115</v>
      </c>
      <c r="Y110" s="80" t="s">
        <v>607</v>
      </c>
      <c r="AB110" s="74" t="s">
        <v>501</v>
      </c>
      <c r="AE110" t="s">
        <v>1221</v>
      </c>
      <c r="AF110" t="s">
        <v>1423</v>
      </c>
      <c r="AG110">
        <v>2</v>
      </c>
      <c r="AH110" t="s">
        <v>1315</v>
      </c>
    </row>
    <row r="111" spans="2:34">
      <c r="B111" s="1" t="s">
        <v>414</v>
      </c>
      <c r="C111" s="9">
        <v>1305</v>
      </c>
      <c r="D111" s="9">
        <v>219</v>
      </c>
      <c r="E111" s="1" t="s">
        <v>117</v>
      </c>
      <c r="F111" s="2"/>
      <c r="I111" s="31">
        <v>8</v>
      </c>
      <c r="J111" s="31" t="str">
        <f t="shared" si="4"/>
        <v/>
      </c>
      <c r="K111" s="32" t="s">
        <v>1857</v>
      </c>
      <c r="L111" s="32" t="s">
        <v>1858</v>
      </c>
      <c r="M111" s="33">
        <v>3</v>
      </c>
      <c r="N111" s="34" t="s">
        <v>1318</v>
      </c>
      <c r="O111" s="35" t="str">
        <f t="shared" si="3"/>
        <v/>
      </c>
      <c r="P111" s="96">
        <v>30108</v>
      </c>
      <c r="W111" s="39">
        <v>215</v>
      </c>
      <c r="X111" s="122"/>
      <c r="Y111" s="102"/>
      <c r="AB111" s="74" t="s">
        <v>501</v>
      </c>
      <c r="AE111" t="s">
        <v>1222</v>
      </c>
      <c r="AF111" t="s">
        <v>1424</v>
      </c>
      <c r="AG111">
        <v>1</v>
      </c>
      <c r="AH111" t="s">
        <v>1315</v>
      </c>
    </row>
    <row r="112" spans="2:34">
      <c r="B112" s="1" t="s">
        <v>414</v>
      </c>
      <c r="C112" s="9">
        <v>1306</v>
      </c>
      <c r="D112" s="9">
        <v>221</v>
      </c>
      <c r="E112" s="1" t="s">
        <v>118</v>
      </c>
      <c r="F112" s="2"/>
      <c r="I112" s="41">
        <v>9</v>
      </c>
      <c r="J112" s="41" t="str">
        <f t="shared" si="4"/>
        <v/>
      </c>
      <c r="K112" s="42" t="s">
        <v>1859</v>
      </c>
      <c r="L112" s="42" t="s">
        <v>1860</v>
      </c>
      <c r="M112" s="43">
        <v>1</v>
      </c>
      <c r="N112" s="44" t="s">
        <v>1318</v>
      </c>
      <c r="O112" s="45" t="str">
        <f t="shared" si="3"/>
        <v/>
      </c>
      <c r="P112" s="97">
        <v>30109</v>
      </c>
      <c r="W112" s="39">
        <v>217</v>
      </c>
      <c r="X112" s="40" t="s">
        <v>116</v>
      </c>
      <c r="Y112" s="80" t="s">
        <v>608</v>
      </c>
      <c r="AB112" s="74" t="s">
        <v>501</v>
      </c>
      <c r="AE112" t="s">
        <v>1223</v>
      </c>
      <c r="AF112" t="s">
        <v>1425</v>
      </c>
      <c r="AG112">
        <v>2</v>
      </c>
      <c r="AH112" t="s">
        <v>1315</v>
      </c>
    </row>
    <row r="113" spans="2:34">
      <c r="B113" s="1" t="s">
        <v>414</v>
      </c>
      <c r="C113" s="9">
        <v>1307</v>
      </c>
      <c r="D113" s="9">
        <v>223</v>
      </c>
      <c r="E113" s="1" t="s">
        <v>119</v>
      </c>
      <c r="F113" s="2"/>
      <c r="I113" s="49">
        <v>10</v>
      </c>
      <c r="J113" s="49" t="str">
        <f t="shared" si="4"/>
        <v/>
      </c>
      <c r="K113" s="50" t="s">
        <v>1861</v>
      </c>
      <c r="L113" s="50" t="s">
        <v>1862</v>
      </c>
      <c r="M113" s="51">
        <v>2</v>
      </c>
      <c r="N113" s="52" t="s">
        <v>1318</v>
      </c>
      <c r="O113" s="53" t="str">
        <f t="shared" si="3"/>
        <v/>
      </c>
      <c r="P113" s="98">
        <v>30110</v>
      </c>
      <c r="W113" s="39">
        <v>219</v>
      </c>
      <c r="X113" s="40" t="s">
        <v>117</v>
      </c>
      <c r="Y113" s="80" t="s">
        <v>609</v>
      </c>
      <c r="AB113" s="74" t="s">
        <v>501</v>
      </c>
      <c r="AE113" t="s">
        <v>1224</v>
      </c>
      <c r="AF113" t="s">
        <v>1426</v>
      </c>
      <c r="AG113">
        <v>3</v>
      </c>
      <c r="AH113" t="s">
        <v>1317</v>
      </c>
    </row>
    <row r="114" spans="2:34">
      <c r="B114" s="1" t="s">
        <v>414</v>
      </c>
      <c r="C114" s="9">
        <v>1309</v>
      </c>
      <c r="D114" s="9">
        <v>225</v>
      </c>
      <c r="E114" s="1" t="s">
        <v>120</v>
      </c>
      <c r="F114" s="2"/>
      <c r="I114" s="31">
        <v>11</v>
      </c>
      <c r="J114" s="31" t="str">
        <f t="shared" si="4"/>
        <v/>
      </c>
      <c r="K114" s="32" t="s">
        <v>1863</v>
      </c>
      <c r="L114" s="32" t="s">
        <v>1864</v>
      </c>
      <c r="M114" s="33">
        <v>3</v>
      </c>
      <c r="N114" s="34" t="s">
        <v>1319</v>
      </c>
      <c r="O114" s="35" t="str">
        <f t="shared" si="3"/>
        <v/>
      </c>
      <c r="P114" s="96">
        <v>30111</v>
      </c>
      <c r="W114" s="39">
        <v>221</v>
      </c>
      <c r="X114" s="40" t="s">
        <v>118</v>
      </c>
      <c r="Y114" s="80" t="s">
        <v>610</v>
      </c>
      <c r="AB114" s="74" t="s">
        <v>501</v>
      </c>
      <c r="AE114" t="s">
        <v>1225</v>
      </c>
      <c r="AF114" t="s">
        <v>1427</v>
      </c>
      <c r="AG114">
        <v>1</v>
      </c>
      <c r="AH114" t="s">
        <v>1315</v>
      </c>
    </row>
    <row r="115" spans="2:34">
      <c r="B115" s="1" t="s">
        <v>414</v>
      </c>
      <c r="C115" s="9">
        <v>1308</v>
      </c>
      <c r="D115" s="9">
        <v>227</v>
      </c>
      <c r="E115" s="1" t="s">
        <v>121</v>
      </c>
      <c r="F115" s="2"/>
      <c r="I115" s="31">
        <v>12</v>
      </c>
      <c r="J115" s="31" t="str">
        <f t="shared" si="4"/>
        <v/>
      </c>
      <c r="K115" s="32" t="s">
        <v>1865</v>
      </c>
      <c r="L115" s="32" t="s">
        <v>1866</v>
      </c>
      <c r="M115" s="33">
        <v>3</v>
      </c>
      <c r="N115" s="34" t="s">
        <v>1319</v>
      </c>
      <c r="O115" s="35" t="str">
        <f t="shared" si="3"/>
        <v/>
      </c>
      <c r="P115" s="96">
        <v>30112</v>
      </c>
      <c r="W115" s="39">
        <v>223</v>
      </c>
      <c r="X115" s="40" t="s">
        <v>119</v>
      </c>
      <c r="Y115" s="80" t="s">
        <v>611</v>
      </c>
      <c r="AB115" s="74" t="s">
        <v>501</v>
      </c>
      <c r="AE115" t="s">
        <v>1226</v>
      </c>
      <c r="AF115" t="s">
        <v>1428</v>
      </c>
      <c r="AG115">
        <v>1</v>
      </c>
      <c r="AH115" t="s">
        <v>1316</v>
      </c>
    </row>
    <row r="116" spans="2:34">
      <c r="B116" s="1" t="s">
        <v>414</v>
      </c>
      <c r="C116" s="9">
        <v>1201</v>
      </c>
      <c r="D116" s="9">
        <v>229</v>
      </c>
      <c r="E116" s="1" t="s">
        <v>122</v>
      </c>
      <c r="F116" s="2"/>
      <c r="I116" s="31">
        <v>13</v>
      </c>
      <c r="J116" s="31" t="str">
        <f t="shared" si="4"/>
        <v/>
      </c>
      <c r="K116" s="32" t="s">
        <v>1867</v>
      </c>
      <c r="L116" s="32" t="s">
        <v>1868</v>
      </c>
      <c r="M116" s="33">
        <v>3</v>
      </c>
      <c r="N116" s="34" t="s">
        <v>1319</v>
      </c>
      <c r="O116" s="35" t="str">
        <f t="shared" si="3"/>
        <v/>
      </c>
      <c r="P116" s="96">
        <v>30113</v>
      </c>
      <c r="W116" s="39">
        <v>225</v>
      </c>
      <c r="X116" s="40" t="s">
        <v>120</v>
      </c>
      <c r="Y116" s="80" t="s">
        <v>612</v>
      </c>
      <c r="AB116" s="74" t="s">
        <v>501</v>
      </c>
      <c r="AE116" t="s">
        <v>1227</v>
      </c>
      <c r="AF116" t="s">
        <v>1429</v>
      </c>
      <c r="AG116">
        <v>3</v>
      </c>
      <c r="AH116" t="s">
        <v>1315</v>
      </c>
    </row>
    <row r="117" spans="2:34">
      <c r="B117" s="1" t="s">
        <v>414</v>
      </c>
      <c r="C117" s="9">
        <v>1202</v>
      </c>
      <c r="D117" s="9">
        <v>231</v>
      </c>
      <c r="E117" s="1" t="s">
        <v>123</v>
      </c>
      <c r="F117" s="2"/>
      <c r="I117" s="41">
        <v>14</v>
      </c>
      <c r="J117" s="41" t="str">
        <f t="shared" si="4"/>
        <v/>
      </c>
      <c r="K117" s="42" t="s">
        <v>1869</v>
      </c>
      <c r="L117" s="42" t="s">
        <v>1870</v>
      </c>
      <c r="M117" s="43">
        <v>3</v>
      </c>
      <c r="N117" s="44" t="s">
        <v>1319</v>
      </c>
      <c r="O117" s="45" t="str">
        <f t="shared" si="3"/>
        <v/>
      </c>
      <c r="P117" s="97">
        <v>30114</v>
      </c>
      <c r="W117" s="39">
        <v>227</v>
      </c>
      <c r="X117" s="40" t="s">
        <v>121</v>
      </c>
      <c r="Y117" s="80" t="s">
        <v>613</v>
      </c>
      <c r="AB117" s="74" t="s">
        <v>501</v>
      </c>
      <c r="AE117" t="s">
        <v>1228</v>
      </c>
      <c r="AF117" t="s">
        <v>1430</v>
      </c>
      <c r="AG117">
        <v>2</v>
      </c>
      <c r="AH117" t="s">
        <v>1322</v>
      </c>
    </row>
    <row r="118" spans="2:34">
      <c r="B118" s="1" t="s">
        <v>414</v>
      </c>
      <c r="C118" s="9">
        <v>1203</v>
      </c>
      <c r="D118" s="9">
        <v>233</v>
      </c>
      <c r="E118" s="1" t="s">
        <v>124</v>
      </c>
      <c r="F118" s="2"/>
      <c r="I118" s="49">
        <v>15</v>
      </c>
      <c r="J118" s="49" t="str">
        <f t="shared" si="4"/>
        <v/>
      </c>
      <c r="K118" s="50" t="s">
        <v>1871</v>
      </c>
      <c r="L118" s="50" t="s">
        <v>1872</v>
      </c>
      <c r="M118" s="51">
        <v>2</v>
      </c>
      <c r="N118" s="52" t="s">
        <v>1318</v>
      </c>
      <c r="O118" s="53" t="str">
        <f t="shared" si="3"/>
        <v/>
      </c>
      <c r="P118" s="98">
        <v>30115</v>
      </c>
      <c r="W118" s="39">
        <v>229</v>
      </c>
      <c r="X118" s="40" t="s">
        <v>122</v>
      </c>
      <c r="Y118" s="80" t="s">
        <v>614</v>
      </c>
      <c r="AB118" s="74" t="s">
        <v>501</v>
      </c>
      <c r="AE118" t="s">
        <v>1229</v>
      </c>
      <c r="AF118" t="s">
        <v>1431</v>
      </c>
      <c r="AG118">
        <v>2</v>
      </c>
      <c r="AH118" t="s">
        <v>1316</v>
      </c>
    </row>
    <row r="119" spans="2:34">
      <c r="B119" s="1" t="s">
        <v>414</v>
      </c>
      <c r="C119" s="9">
        <v>1204</v>
      </c>
      <c r="D119" s="9">
        <v>235</v>
      </c>
      <c r="E119" s="1" t="s">
        <v>125</v>
      </c>
      <c r="F119" s="2"/>
      <c r="I119" s="31">
        <v>16</v>
      </c>
      <c r="J119" s="31" t="str">
        <f t="shared" si="4"/>
        <v/>
      </c>
      <c r="K119" s="32" t="s">
        <v>1873</v>
      </c>
      <c r="L119" s="32" t="s">
        <v>1874</v>
      </c>
      <c r="M119" s="33">
        <v>2</v>
      </c>
      <c r="N119" s="34" t="s">
        <v>1319</v>
      </c>
      <c r="O119" s="35" t="str">
        <f t="shared" si="3"/>
        <v/>
      </c>
      <c r="P119" s="96">
        <v>30116</v>
      </c>
      <c r="W119" s="39">
        <v>231</v>
      </c>
      <c r="X119" s="40" t="s">
        <v>123</v>
      </c>
      <c r="Y119" s="80" t="s">
        <v>615</v>
      </c>
      <c r="AB119" s="74" t="s">
        <v>501</v>
      </c>
      <c r="AE119" t="s">
        <v>1230</v>
      </c>
      <c r="AF119" t="s">
        <v>1432</v>
      </c>
      <c r="AG119">
        <v>2</v>
      </c>
      <c r="AH119" t="s">
        <v>1315</v>
      </c>
    </row>
    <row r="120" spans="2:34">
      <c r="B120" s="1" t="s">
        <v>414</v>
      </c>
      <c r="C120" s="9">
        <v>1205</v>
      </c>
      <c r="D120" s="9">
        <v>237</v>
      </c>
      <c r="E120" s="1" t="s">
        <v>126</v>
      </c>
      <c r="F120" s="2"/>
      <c r="I120" s="31">
        <v>17</v>
      </c>
      <c r="J120" s="31" t="str">
        <f t="shared" si="4"/>
        <v/>
      </c>
      <c r="K120" s="32" t="s">
        <v>1875</v>
      </c>
      <c r="L120" s="32" t="s">
        <v>1876</v>
      </c>
      <c r="M120" s="33">
        <v>1</v>
      </c>
      <c r="N120" s="34" t="s">
        <v>1319</v>
      </c>
      <c r="O120" s="35" t="str">
        <f t="shared" si="3"/>
        <v/>
      </c>
      <c r="P120" s="96">
        <v>30117</v>
      </c>
      <c r="W120" s="39">
        <v>233</v>
      </c>
      <c r="X120" s="40" t="s">
        <v>124</v>
      </c>
      <c r="Y120" s="80" t="s">
        <v>616</v>
      </c>
      <c r="AB120" s="74" t="s">
        <v>501</v>
      </c>
      <c r="AE120" t="s">
        <v>1231</v>
      </c>
      <c r="AF120" t="s">
        <v>1433</v>
      </c>
      <c r="AG120">
        <v>2</v>
      </c>
      <c r="AH120" t="s">
        <v>1315</v>
      </c>
    </row>
    <row r="121" spans="2:34">
      <c r="B121" s="1" t="s">
        <v>414</v>
      </c>
      <c r="C121" s="9"/>
      <c r="D121" s="9">
        <v>239</v>
      </c>
      <c r="E121" s="57"/>
      <c r="F121" s="58"/>
      <c r="I121" s="31">
        <v>18</v>
      </c>
      <c r="J121" s="31" t="str">
        <f t="shared" si="4"/>
        <v/>
      </c>
      <c r="K121" s="32" t="s">
        <v>1877</v>
      </c>
      <c r="L121" s="32" t="s">
        <v>1878</v>
      </c>
      <c r="M121" s="33">
        <v>3</v>
      </c>
      <c r="N121" s="34" t="s">
        <v>1319</v>
      </c>
      <c r="O121" s="35" t="str">
        <f t="shared" si="3"/>
        <v/>
      </c>
      <c r="P121" s="96">
        <v>30118</v>
      </c>
      <c r="W121" s="39">
        <v>235</v>
      </c>
      <c r="X121" s="40" t="s">
        <v>125</v>
      </c>
      <c r="Y121" s="80" t="s">
        <v>617</v>
      </c>
      <c r="AB121" s="74" t="s">
        <v>501</v>
      </c>
      <c r="AE121" t="s">
        <v>1232</v>
      </c>
      <c r="AF121" t="s">
        <v>1434</v>
      </c>
      <c r="AG121">
        <v>2</v>
      </c>
      <c r="AH121" t="s">
        <v>1317</v>
      </c>
    </row>
    <row r="122" spans="2:34">
      <c r="B122" s="1" t="s">
        <v>415</v>
      </c>
      <c r="C122" s="9">
        <v>1206</v>
      </c>
      <c r="D122" s="9">
        <v>241</v>
      </c>
      <c r="E122" s="1" t="s">
        <v>127</v>
      </c>
      <c r="F122" s="2"/>
      <c r="I122" s="41">
        <v>19</v>
      </c>
      <c r="J122" s="41" t="str">
        <f t="shared" si="4"/>
        <v/>
      </c>
      <c r="K122" s="42" t="s">
        <v>1879</v>
      </c>
      <c r="L122" s="42" t="s">
        <v>1880</v>
      </c>
      <c r="M122" s="43">
        <v>1</v>
      </c>
      <c r="N122" s="44" t="s">
        <v>1319</v>
      </c>
      <c r="O122" s="45" t="str">
        <f t="shared" si="3"/>
        <v/>
      </c>
      <c r="P122" s="97">
        <v>30119</v>
      </c>
      <c r="W122" s="39">
        <v>237</v>
      </c>
      <c r="X122" s="40" t="s">
        <v>126</v>
      </c>
      <c r="Y122" s="80" t="s">
        <v>618</v>
      </c>
      <c r="AB122" s="74" t="s">
        <v>501</v>
      </c>
      <c r="AE122" t="s">
        <v>1233</v>
      </c>
      <c r="AF122" t="s">
        <v>1435</v>
      </c>
      <c r="AG122">
        <v>3</v>
      </c>
      <c r="AH122" t="s">
        <v>1315</v>
      </c>
    </row>
    <row r="123" spans="2:34">
      <c r="B123" s="1" t="s">
        <v>415</v>
      </c>
      <c r="C123" s="9">
        <v>1207</v>
      </c>
      <c r="D123" s="9">
        <v>243</v>
      </c>
      <c r="E123" s="1" t="s">
        <v>128</v>
      </c>
      <c r="F123" s="2"/>
      <c r="I123" s="49">
        <v>20</v>
      </c>
      <c r="J123" s="49" t="str">
        <f t="shared" si="4"/>
        <v/>
      </c>
      <c r="K123" s="50" t="s">
        <v>1881</v>
      </c>
      <c r="L123" s="50" t="s">
        <v>1882</v>
      </c>
      <c r="M123" s="51">
        <v>2</v>
      </c>
      <c r="N123" s="52" t="s">
        <v>1318</v>
      </c>
      <c r="O123" s="53" t="str">
        <f t="shared" si="3"/>
        <v/>
      </c>
      <c r="P123" s="98">
        <v>30120</v>
      </c>
      <c r="W123" s="39">
        <v>239</v>
      </c>
      <c r="X123" s="122" t="s">
        <v>1587</v>
      </c>
      <c r="Y123" s="102" t="s">
        <v>1588</v>
      </c>
      <c r="AB123" s="74" t="s">
        <v>501</v>
      </c>
      <c r="AE123" t="s">
        <v>1234</v>
      </c>
      <c r="AF123" t="s">
        <v>1436</v>
      </c>
      <c r="AG123">
        <v>1</v>
      </c>
      <c r="AH123" t="s">
        <v>1315</v>
      </c>
    </row>
    <row r="124" spans="2:34">
      <c r="B124" s="1" t="s">
        <v>415</v>
      </c>
      <c r="C124" s="9">
        <v>1208</v>
      </c>
      <c r="D124" s="9">
        <v>245</v>
      </c>
      <c r="E124" s="1" t="s">
        <v>129</v>
      </c>
      <c r="F124" s="2"/>
      <c r="I124" s="31">
        <v>21</v>
      </c>
      <c r="J124" s="31" t="str">
        <f t="shared" si="4"/>
        <v/>
      </c>
      <c r="K124" s="32" t="s">
        <v>1883</v>
      </c>
      <c r="L124" s="32" t="s">
        <v>1884</v>
      </c>
      <c r="M124" s="33">
        <v>1</v>
      </c>
      <c r="N124" s="34" t="s">
        <v>1318</v>
      </c>
      <c r="O124" s="35" t="str">
        <f t="shared" si="3"/>
        <v/>
      </c>
      <c r="P124" s="96">
        <v>30121</v>
      </c>
      <c r="W124" s="39">
        <v>241</v>
      </c>
      <c r="X124" s="40" t="s">
        <v>127</v>
      </c>
      <c r="Y124" s="80" t="s">
        <v>619</v>
      </c>
      <c r="AB124" s="74" t="s">
        <v>501</v>
      </c>
      <c r="AE124" t="s">
        <v>1235</v>
      </c>
      <c r="AF124" t="s">
        <v>1437</v>
      </c>
      <c r="AG124">
        <v>3</v>
      </c>
      <c r="AH124" t="s">
        <v>1315</v>
      </c>
    </row>
    <row r="125" spans="2:34">
      <c r="B125" s="1" t="s">
        <v>415</v>
      </c>
      <c r="C125" s="9">
        <v>1209</v>
      </c>
      <c r="D125" s="9">
        <v>247</v>
      </c>
      <c r="E125" s="1" t="s">
        <v>130</v>
      </c>
      <c r="F125" s="2"/>
      <c r="I125" s="31">
        <v>22</v>
      </c>
      <c r="J125" s="31" t="str">
        <f t="shared" si="4"/>
        <v/>
      </c>
      <c r="K125" s="32" t="s">
        <v>1885</v>
      </c>
      <c r="L125" s="32" t="s">
        <v>1886</v>
      </c>
      <c r="M125" s="33">
        <v>3</v>
      </c>
      <c r="N125" s="34" t="s">
        <v>1319</v>
      </c>
      <c r="O125" s="35" t="str">
        <f t="shared" si="3"/>
        <v/>
      </c>
      <c r="P125" s="96">
        <v>30122</v>
      </c>
      <c r="W125" s="39">
        <v>243</v>
      </c>
      <c r="X125" s="40" t="s">
        <v>128</v>
      </c>
      <c r="Y125" s="80" t="s">
        <v>620</v>
      </c>
      <c r="AB125" s="74" t="s">
        <v>501</v>
      </c>
      <c r="AE125" t="s">
        <v>1236</v>
      </c>
      <c r="AF125" t="s">
        <v>1438</v>
      </c>
      <c r="AG125">
        <v>2</v>
      </c>
      <c r="AH125" t="s">
        <v>1315</v>
      </c>
    </row>
    <row r="126" spans="2:34">
      <c r="B126" s="1" t="s">
        <v>415</v>
      </c>
      <c r="C126" s="9">
        <v>1210</v>
      </c>
      <c r="D126" s="9">
        <v>249</v>
      </c>
      <c r="E126" s="1" t="s">
        <v>131</v>
      </c>
      <c r="F126" s="2"/>
      <c r="I126" s="31">
        <v>23</v>
      </c>
      <c r="J126" s="31" t="str">
        <f t="shared" si="4"/>
        <v/>
      </c>
      <c r="K126" s="32" t="s">
        <v>1887</v>
      </c>
      <c r="L126" s="32" t="s">
        <v>1888</v>
      </c>
      <c r="M126" s="33">
        <v>3</v>
      </c>
      <c r="N126" s="34" t="s">
        <v>1319</v>
      </c>
      <c r="O126" s="35" t="str">
        <f t="shared" si="3"/>
        <v/>
      </c>
      <c r="P126" s="96">
        <v>30123</v>
      </c>
      <c r="W126" s="39">
        <v>245</v>
      </c>
      <c r="X126" s="40" t="s">
        <v>129</v>
      </c>
      <c r="Y126" s="80" t="s">
        <v>621</v>
      </c>
      <c r="AB126" s="74" t="s">
        <v>501</v>
      </c>
      <c r="AE126" t="s">
        <v>1237</v>
      </c>
      <c r="AF126" t="s">
        <v>1439</v>
      </c>
      <c r="AG126">
        <v>3</v>
      </c>
      <c r="AH126" t="s">
        <v>1320</v>
      </c>
    </row>
    <row r="127" spans="2:34">
      <c r="B127" s="1" t="s">
        <v>415</v>
      </c>
      <c r="C127" s="9">
        <v>1211</v>
      </c>
      <c r="D127" s="9">
        <v>251</v>
      </c>
      <c r="E127" s="1" t="s">
        <v>132</v>
      </c>
      <c r="F127" s="2"/>
      <c r="I127" s="41">
        <v>24</v>
      </c>
      <c r="J127" s="41" t="str">
        <f t="shared" si="4"/>
        <v/>
      </c>
      <c r="K127" s="42" t="s">
        <v>1889</v>
      </c>
      <c r="L127" s="42" t="s">
        <v>1890</v>
      </c>
      <c r="M127" s="43">
        <v>1</v>
      </c>
      <c r="N127" s="44" t="s">
        <v>1318</v>
      </c>
      <c r="O127" s="45" t="str">
        <f t="shared" si="3"/>
        <v/>
      </c>
      <c r="P127" s="97">
        <v>30124</v>
      </c>
      <c r="W127" s="39">
        <v>247</v>
      </c>
      <c r="X127" s="40" t="s">
        <v>130</v>
      </c>
      <c r="Y127" s="80" t="s">
        <v>622</v>
      </c>
      <c r="AB127" s="74" t="s">
        <v>501</v>
      </c>
      <c r="AE127" t="s">
        <v>1238</v>
      </c>
      <c r="AF127" t="s">
        <v>1440</v>
      </c>
      <c r="AG127">
        <v>2</v>
      </c>
      <c r="AH127" t="s">
        <v>1315</v>
      </c>
    </row>
    <row r="128" spans="2:34">
      <c r="B128" s="1" t="s">
        <v>415</v>
      </c>
      <c r="C128" s="9"/>
      <c r="D128" s="9">
        <v>253</v>
      </c>
      <c r="E128" s="57"/>
      <c r="F128" s="58"/>
      <c r="I128" s="49">
        <v>25</v>
      </c>
      <c r="J128" s="49" t="str">
        <f t="shared" si="4"/>
        <v/>
      </c>
      <c r="K128" s="50" t="s">
        <v>1891</v>
      </c>
      <c r="L128" s="50" t="s">
        <v>1892</v>
      </c>
      <c r="M128" s="51">
        <v>3</v>
      </c>
      <c r="N128" s="52" t="s">
        <v>1319</v>
      </c>
      <c r="O128" s="53" t="str">
        <f t="shared" si="3"/>
        <v/>
      </c>
      <c r="P128" s="98">
        <v>30125</v>
      </c>
      <c r="W128" s="39">
        <v>249</v>
      </c>
      <c r="X128" s="40" t="s">
        <v>131</v>
      </c>
      <c r="Y128" s="80" t="s">
        <v>623</v>
      </c>
      <c r="AB128" s="74" t="s">
        <v>501</v>
      </c>
      <c r="AE128" t="s">
        <v>1239</v>
      </c>
      <c r="AF128" t="s">
        <v>1441</v>
      </c>
      <c r="AG128">
        <v>2</v>
      </c>
      <c r="AH128" t="s">
        <v>1315</v>
      </c>
    </row>
    <row r="129" spans="2:34">
      <c r="B129" s="1" t="s">
        <v>415</v>
      </c>
      <c r="C129" s="9"/>
      <c r="D129" s="9">
        <v>255</v>
      </c>
      <c r="E129" s="57"/>
      <c r="F129" s="58"/>
      <c r="I129" s="31">
        <v>26</v>
      </c>
      <c r="J129" s="31" t="str">
        <f t="shared" si="4"/>
        <v/>
      </c>
      <c r="K129" s="32" t="s">
        <v>1893</v>
      </c>
      <c r="L129" s="32" t="s">
        <v>1894</v>
      </c>
      <c r="M129" s="33">
        <v>3</v>
      </c>
      <c r="N129" s="34" t="s">
        <v>1319</v>
      </c>
      <c r="O129" s="35" t="str">
        <f t="shared" si="3"/>
        <v/>
      </c>
      <c r="P129" s="96">
        <v>30126</v>
      </c>
      <c r="W129" s="39">
        <v>251</v>
      </c>
      <c r="X129" s="40" t="s">
        <v>132</v>
      </c>
      <c r="Y129" s="80" t="s">
        <v>624</v>
      </c>
      <c r="AB129" s="74" t="s">
        <v>501</v>
      </c>
      <c r="AE129" t="s">
        <v>1240</v>
      </c>
      <c r="AF129" t="s">
        <v>1442</v>
      </c>
      <c r="AG129">
        <v>1</v>
      </c>
      <c r="AH129" t="s">
        <v>1318</v>
      </c>
    </row>
    <row r="130" spans="2:34">
      <c r="B130" s="1" t="s">
        <v>415</v>
      </c>
      <c r="C130" s="9"/>
      <c r="D130" s="9">
        <v>257</v>
      </c>
      <c r="E130" s="57"/>
      <c r="F130" s="58"/>
      <c r="I130" s="31">
        <v>27</v>
      </c>
      <c r="J130" s="31" t="str">
        <f t="shared" si="4"/>
        <v/>
      </c>
      <c r="K130" s="32" t="s">
        <v>1895</v>
      </c>
      <c r="L130" s="32" t="s">
        <v>1896</v>
      </c>
      <c r="M130" s="33">
        <v>2</v>
      </c>
      <c r="N130" s="34" t="s">
        <v>1318</v>
      </c>
      <c r="O130" s="35" t="str">
        <f t="shared" si="3"/>
        <v/>
      </c>
      <c r="P130" s="96">
        <v>30127</v>
      </c>
      <c r="W130" s="39">
        <v>253</v>
      </c>
      <c r="X130" s="40" t="s">
        <v>1518</v>
      </c>
      <c r="Y130" s="80" t="s">
        <v>1519</v>
      </c>
      <c r="AB130" s="74" t="s">
        <v>501</v>
      </c>
      <c r="AE130" t="s">
        <v>1241</v>
      </c>
      <c r="AF130" t="s">
        <v>1443</v>
      </c>
      <c r="AG130">
        <v>1</v>
      </c>
      <c r="AH130" t="s">
        <v>1317</v>
      </c>
    </row>
    <row r="131" spans="2:34">
      <c r="B131" s="1" t="s">
        <v>416</v>
      </c>
      <c r="C131" s="9">
        <v>1212</v>
      </c>
      <c r="D131" s="9">
        <v>259</v>
      </c>
      <c r="E131" s="1" t="s">
        <v>133</v>
      </c>
      <c r="F131" s="2"/>
      <c r="I131" s="31">
        <v>28</v>
      </c>
      <c r="J131" s="31" t="str">
        <f t="shared" si="4"/>
        <v/>
      </c>
      <c r="K131" s="32" t="s">
        <v>1897</v>
      </c>
      <c r="L131" s="32" t="s">
        <v>1898</v>
      </c>
      <c r="M131" s="33">
        <v>2</v>
      </c>
      <c r="N131" s="34" t="s">
        <v>1318</v>
      </c>
      <c r="O131" s="35" t="str">
        <f t="shared" si="3"/>
        <v/>
      </c>
      <c r="P131" s="96">
        <v>30128</v>
      </c>
      <c r="W131" s="39">
        <v>255</v>
      </c>
      <c r="X131" s="40" t="s">
        <v>1520</v>
      </c>
      <c r="Y131" s="80" t="s">
        <v>1521</v>
      </c>
      <c r="AB131" s="74" t="s">
        <v>501</v>
      </c>
      <c r="AE131" t="s">
        <v>1242</v>
      </c>
      <c r="AF131" t="s">
        <v>1444</v>
      </c>
      <c r="AG131">
        <v>3</v>
      </c>
      <c r="AH131" t="s">
        <v>1316</v>
      </c>
    </row>
    <row r="132" spans="2:34">
      <c r="B132" s="1" t="s">
        <v>134</v>
      </c>
      <c r="C132" s="9">
        <v>1401</v>
      </c>
      <c r="D132" s="9">
        <v>261</v>
      </c>
      <c r="E132" s="1" t="s">
        <v>134</v>
      </c>
      <c r="F132" s="2"/>
      <c r="I132" s="41">
        <v>29</v>
      </c>
      <c r="J132" s="41" t="str">
        <f t="shared" si="4"/>
        <v/>
      </c>
      <c r="K132" s="42" t="s">
        <v>1899</v>
      </c>
      <c r="L132" s="42" t="s">
        <v>1900</v>
      </c>
      <c r="M132" s="43">
        <v>3</v>
      </c>
      <c r="N132" s="44" t="s">
        <v>1319</v>
      </c>
      <c r="O132" s="45" t="str">
        <f t="shared" ref="O132:O195" si="5">IF($W$2="","",VLOOKUP($W$2,$W$4:$X$609,2,1))</f>
        <v/>
      </c>
      <c r="P132" s="97">
        <v>30129</v>
      </c>
      <c r="W132" s="39">
        <v>257</v>
      </c>
      <c r="X132" s="40"/>
      <c r="Y132" s="80" t="s">
        <v>526</v>
      </c>
      <c r="AB132" s="74" t="s">
        <v>501</v>
      </c>
      <c r="AE132" t="s">
        <v>1243</v>
      </c>
      <c r="AF132" t="s">
        <v>1445</v>
      </c>
      <c r="AG132">
        <v>3</v>
      </c>
      <c r="AH132" t="s">
        <v>1316</v>
      </c>
    </row>
    <row r="133" spans="2:34">
      <c r="B133" s="1" t="s">
        <v>134</v>
      </c>
      <c r="C133" s="9">
        <v>1402</v>
      </c>
      <c r="D133" s="9">
        <v>263</v>
      </c>
      <c r="E133" s="1" t="s">
        <v>135</v>
      </c>
      <c r="F133" s="2"/>
      <c r="I133" s="49">
        <v>30</v>
      </c>
      <c r="J133" s="49" t="str">
        <f t="shared" si="4"/>
        <v/>
      </c>
      <c r="K133" s="50" t="s">
        <v>1901</v>
      </c>
      <c r="L133" s="50" t="s">
        <v>1902</v>
      </c>
      <c r="M133" s="51">
        <v>2</v>
      </c>
      <c r="N133" s="52" t="s">
        <v>1319</v>
      </c>
      <c r="O133" s="53" t="str">
        <f t="shared" si="5"/>
        <v/>
      </c>
      <c r="P133" s="98">
        <v>30130</v>
      </c>
      <c r="W133" s="39">
        <v>259</v>
      </c>
      <c r="X133" s="40" t="s">
        <v>133</v>
      </c>
      <c r="Y133" s="80" t="s">
        <v>625</v>
      </c>
      <c r="AB133" s="74" t="s">
        <v>501</v>
      </c>
      <c r="AE133" t="s">
        <v>1244</v>
      </c>
      <c r="AF133" t="s">
        <v>1446</v>
      </c>
      <c r="AG133">
        <v>2</v>
      </c>
      <c r="AH133" t="s">
        <v>1315</v>
      </c>
    </row>
    <row r="134" spans="2:34">
      <c r="B134" s="1" t="s">
        <v>134</v>
      </c>
      <c r="C134" s="9">
        <v>1403</v>
      </c>
      <c r="D134" s="9">
        <v>265</v>
      </c>
      <c r="E134" s="1" t="s">
        <v>136</v>
      </c>
      <c r="F134" s="2"/>
      <c r="I134" s="31">
        <v>31</v>
      </c>
      <c r="J134" s="31" t="str">
        <f t="shared" si="4"/>
        <v/>
      </c>
      <c r="K134" s="32" t="s">
        <v>1903</v>
      </c>
      <c r="L134" s="32" t="s">
        <v>1904</v>
      </c>
      <c r="M134" s="33">
        <v>3</v>
      </c>
      <c r="N134" s="34" t="s">
        <v>1319</v>
      </c>
      <c r="O134" s="35" t="str">
        <f t="shared" si="5"/>
        <v/>
      </c>
      <c r="P134" s="96">
        <v>30131</v>
      </c>
      <c r="W134" s="39">
        <v>261</v>
      </c>
      <c r="X134" s="40" t="s">
        <v>134</v>
      </c>
      <c r="Y134" s="80" t="s">
        <v>626</v>
      </c>
      <c r="AB134" s="74" t="s">
        <v>501</v>
      </c>
      <c r="AE134" t="s">
        <v>1245</v>
      </c>
      <c r="AF134" t="s">
        <v>1447</v>
      </c>
      <c r="AG134">
        <v>3</v>
      </c>
      <c r="AH134" t="s">
        <v>1316</v>
      </c>
    </row>
    <row r="135" spans="2:34">
      <c r="B135" s="1" t="s">
        <v>134</v>
      </c>
      <c r="C135" s="9">
        <v>1404</v>
      </c>
      <c r="D135" s="9">
        <v>267</v>
      </c>
      <c r="E135" s="1" t="s">
        <v>137</v>
      </c>
      <c r="F135" s="2"/>
      <c r="I135" s="31">
        <v>32</v>
      </c>
      <c r="J135" s="31" t="str">
        <f t="shared" si="4"/>
        <v/>
      </c>
      <c r="K135" s="32" t="s">
        <v>1905</v>
      </c>
      <c r="L135" s="32" t="s">
        <v>1906</v>
      </c>
      <c r="M135" s="33">
        <v>3</v>
      </c>
      <c r="N135" s="34" t="s">
        <v>1318</v>
      </c>
      <c r="O135" s="35" t="str">
        <f t="shared" si="5"/>
        <v/>
      </c>
      <c r="P135" s="96">
        <v>30132</v>
      </c>
      <c r="W135" s="39">
        <v>263</v>
      </c>
      <c r="X135" s="40" t="s">
        <v>135</v>
      </c>
      <c r="Y135" s="80" t="s">
        <v>627</v>
      </c>
      <c r="AB135" s="74" t="s">
        <v>501</v>
      </c>
      <c r="AE135" t="s">
        <v>1246</v>
      </c>
      <c r="AF135" t="s">
        <v>1448</v>
      </c>
      <c r="AG135">
        <v>1</v>
      </c>
      <c r="AH135" t="s">
        <v>1317</v>
      </c>
    </row>
    <row r="136" spans="2:34">
      <c r="B136" s="1" t="s">
        <v>134</v>
      </c>
      <c r="C136" s="9">
        <v>1405</v>
      </c>
      <c r="D136" s="9">
        <v>269</v>
      </c>
      <c r="E136" s="1" t="s">
        <v>138</v>
      </c>
      <c r="F136" s="2"/>
      <c r="I136" s="31">
        <v>33</v>
      </c>
      <c r="J136" s="31" t="str">
        <f t="shared" si="4"/>
        <v/>
      </c>
      <c r="K136" s="32" t="s">
        <v>1907</v>
      </c>
      <c r="L136" s="32" t="s">
        <v>1908</v>
      </c>
      <c r="M136" s="33">
        <v>2</v>
      </c>
      <c r="N136" s="34" t="s">
        <v>1318</v>
      </c>
      <c r="O136" s="35" t="str">
        <f t="shared" si="5"/>
        <v/>
      </c>
      <c r="P136" s="96">
        <v>30133</v>
      </c>
      <c r="W136" s="39">
        <v>265</v>
      </c>
      <c r="X136" s="40" t="s">
        <v>136</v>
      </c>
      <c r="Y136" s="80" t="s">
        <v>628</v>
      </c>
      <c r="AB136" s="74" t="s">
        <v>501</v>
      </c>
      <c r="AE136" t="s">
        <v>1247</v>
      </c>
      <c r="AF136" t="s">
        <v>1449</v>
      </c>
      <c r="AG136">
        <v>2</v>
      </c>
      <c r="AH136" t="s">
        <v>1315</v>
      </c>
    </row>
    <row r="137" spans="2:34">
      <c r="B137" s="1" t="s">
        <v>134</v>
      </c>
      <c r="C137" s="9">
        <v>1406</v>
      </c>
      <c r="D137" s="9">
        <v>271</v>
      </c>
      <c r="E137" s="1" t="s">
        <v>139</v>
      </c>
      <c r="F137" s="2"/>
      <c r="I137" s="41">
        <v>34</v>
      </c>
      <c r="J137" s="41" t="str">
        <f t="shared" si="4"/>
        <v/>
      </c>
      <c r="K137" s="42" t="s">
        <v>1909</v>
      </c>
      <c r="L137" s="42" t="s">
        <v>1910</v>
      </c>
      <c r="M137" s="43">
        <v>2</v>
      </c>
      <c r="N137" s="44" t="s">
        <v>1319</v>
      </c>
      <c r="O137" s="45" t="str">
        <f t="shared" si="5"/>
        <v/>
      </c>
      <c r="P137" s="97">
        <v>30134</v>
      </c>
      <c r="W137" s="39">
        <v>267</v>
      </c>
      <c r="X137" s="40" t="s">
        <v>137</v>
      </c>
      <c r="Y137" s="80" t="s">
        <v>629</v>
      </c>
      <c r="AB137" s="74" t="s">
        <v>501</v>
      </c>
      <c r="AE137" t="s">
        <v>1248</v>
      </c>
      <c r="AF137" t="s">
        <v>1450</v>
      </c>
      <c r="AG137">
        <v>3</v>
      </c>
      <c r="AH137" t="s">
        <v>1316</v>
      </c>
    </row>
    <row r="138" spans="2:34">
      <c r="B138" s="1" t="s">
        <v>134</v>
      </c>
      <c r="C138" s="9">
        <v>1407</v>
      </c>
      <c r="D138" s="9">
        <v>273</v>
      </c>
      <c r="E138" s="1" t="s">
        <v>140</v>
      </c>
      <c r="F138" s="2"/>
      <c r="I138" s="49">
        <v>35</v>
      </c>
      <c r="J138" s="49" t="str">
        <f t="shared" si="4"/>
        <v/>
      </c>
      <c r="K138" s="50" t="s">
        <v>1911</v>
      </c>
      <c r="L138" s="50" t="s">
        <v>1912</v>
      </c>
      <c r="M138" s="51">
        <v>2</v>
      </c>
      <c r="N138" s="52" t="s">
        <v>1318</v>
      </c>
      <c r="O138" s="53" t="str">
        <f t="shared" si="5"/>
        <v/>
      </c>
      <c r="P138" s="98">
        <v>30135</v>
      </c>
      <c r="W138" s="39">
        <v>269</v>
      </c>
      <c r="X138" s="40" t="s">
        <v>138</v>
      </c>
      <c r="Y138" s="80" t="s">
        <v>630</v>
      </c>
      <c r="AB138" s="74" t="s">
        <v>501</v>
      </c>
      <c r="AE138" t="s">
        <v>1249</v>
      </c>
      <c r="AF138" t="s">
        <v>1451</v>
      </c>
      <c r="AG138">
        <v>1</v>
      </c>
      <c r="AH138" t="s">
        <v>1316</v>
      </c>
    </row>
    <row r="139" spans="2:34">
      <c r="B139" s="1" t="s">
        <v>134</v>
      </c>
      <c r="C139" s="9">
        <v>1408</v>
      </c>
      <c r="D139" s="9">
        <v>275</v>
      </c>
      <c r="E139" s="1" t="s">
        <v>141</v>
      </c>
      <c r="F139" s="2"/>
      <c r="I139" s="31">
        <v>36</v>
      </c>
      <c r="J139" s="31" t="str">
        <f t="shared" si="4"/>
        <v/>
      </c>
      <c r="K139" s="32" t="s">
        <v>1913</v>
      </c>
      <c r="L139" s="32" t="s">
        <v>1914</v>
      </c>
      <c r="M139" s="33">
        <v>1</v>
      </c>
      <c r="N139" s="34" t="s">
        <v>1318</v>
      </c>
      <c r="O139" s="35" t="str">
        <f t="shared" si="5"/>
        <v/>
      </c>
      <c r="P139" s="96">
        <v>30136</v>
      </c>
      <c r="W139" s="39">
        <v>271</v>
      </c>
      <c r="X139" s="40" t="s">
        <v>139</v>
      </c>
      <c r="Y139" s="80" t="s">
        <v>631</v>
      </c>
      <c r="AB139" s="74" t="s">
        <v>501</v>
      </c>
      <c r="AE139" t="s">
        <v>1250</v>
      </c>
      <c r="AF139" t="s">
        <v>1452</v>
      </c>
      <c r="AG139">
        <v>2</v>
      </c>
      <c r="AH139" t="s">
        <v>1315</v>
      </c>
    </row>
    <row r="140" spans="2:34">
      <c r="B140" s="1" t="s">
        <v>134</v>
      </c>
      <c r="C140" s="9">
        <v>1409</v>
      </c>
      <c r="D140" s="9">
        <v>277</v>
      </c>
      <c r="E140" s="1" t="s">
        <v>142</v>
      </c>
      <c r="F140" s="2"/>
      <c r="I140" s="31">
        <v>37</v>
      </c>
      <c r="J140" s="31" t="str">
        <f t="shared" si="4"/>
        <v/>
      </c>
      <c r="K140" s="32" t="s">
        <v>1915</v>
      </c>
      <c r="L140" s="32" t="s">
        <v>1916</v>
      </c>
      <c r="M140" s="33">
        <v>2</v>
      </c>
      <c r="N140" s="34" t="s">
        <v>1318</v>
      </c>
      <c r="O140" s="35" t="str">
        <f t="shared" si="5"/>
        <v/>
      </c>
      <c r="P140" s="96">
        <v>30137</v>
      </c>
      <c r="W140" s="39">
        <v>273</v>
      </c>
      <c r="X140" s="40" t="s">
        <v>140</v>
      </c>
      <c r="Y140" s="80" t="s">
        <v>632</v>
      </c>
      <c r="AB140" s="74" t="s">
        <v>501</v>
      </c>
      <c r="AE140" t="s">
        <v>1251</v>
      </c>
      <c r="AF140" t="s">
        <v>1453</v>
      </c>
      <c r="AG140">
        <v>3</v>
      </c>
      <c r="AH140" t="s">
        <v>1315</v>
      </c>
    </row>
    <row r="141" spans="2:34">
      <c r="B141" s="1" t="s">
        <v>143</v>
      </c>
      <c r="C141" s="9">
        <v>1501</v>
      </c>
      <c r="D141" s="9">
        <v>279</v>
      </c>
      <c r="E141" s="1" t="s">
        <v>144</v>
      </c>
      <c r="F141" s="2"/>
      <c r="I141" s="31">
        <v>38</v>
      </c>
      <c r="J141" s="31" t="str">
        <f t="shared" si="4"/>
        <v/>
      </c>
      <c r="K141" s="32" t="s">
        <v>1917</v>
      </c>
      <c r="L141" s="32" t="s">
        <v>1918</v>
      </c>
      <c r="M141" s="33">
        <v>1</v>
      </c>
      <c r="N141" s="34" t="s">
        <v>1318</v>
      </c>
      <c r="O141" s="35" t="str">
        <f t="shared" si="5"/>
        <v/>
      </c>
      <c r="P141" s="96">
        <v>30138</v>
      </c>
      <c r="W141" s="39">
        <v>275</v>
      </c>
      <c r="X141" s="40" t="s">
        <v>141</v>
      </c>
      <c r="Y141" s="80" t="s">
        <v>633</v>
      </c>
      <c r="AB141" s="74" t="s">
        <v>501</v>
      </c>
      <c r="AE141" t="s">
        <v>1252</v>
      </c>
      <c r="AF141" t="s">
        <v>1454</v>
      </c>
      <c r="AG141">
        <v>3</v>
      </c>
      <c r="AH141" t="s">
        <v>1315</v>
      </c>
    </row>
    <row r="142" spans="2:34">
      <c r="B142" s="1" t="s">
        <v>143</v>
      </c>
      <c r="C142" s="9">
        <v>1502</v>
      </c>
      <c r="D142" s="9">
        <v>281</v>
      </c>
      <c r="E142" s="1" t="s">
        <v>145</v>
      </c>
      <c r="F142" s="2"/>
      <c r="I142" s="41">
        <v>39</v>
      </c>
      <c r="J142" s="41" t="str">
        <f t="shared" si="4"/>
        <v/>
      </c>
      <c r="K142" s="42" t="s">
        <v>1919</v>
      </c>
      <c r="L142" s="42" t="s">
        <v>1920</v>
      </c>
      <c r="M142" s="43">
        <v>1</v>
      </c>
      <c r="N142" s="44" t="s">
        <v>1319</v>
      </c>
      <c r="O142" s="45" t="str">
        <f t="shared" si="5"/>
        <v/>
      </c>
      <c r="P142" s="97">
        <v>30139</v>
      </c>
      <c r="W142" s="39">
        <v>277</v>
      </c>
      <c r="X142" s="40" t="s">
        <v>142</v>
      </c>
      <c r="Y142" s="80" t="s">
        <v>634</v>
      </c>
      <c r="AB142" s="74" t="s">
        <v>501</v>
      </c>
      <c r="AE142" t="s">
        <v>1253</v>
      </c>
      <c r="AF142" t="s">
        <v>1455</v>
      </c>
      <c r="AG142">
        <v>2</v>
      </c>
      <c r="AH142" t="s">
        <v>1317</v>
      </c>
    </row>
    <row r="143" spans="2:34">
      <c r="B143" s="1" t="s">
        <v>143</v>
      </c>
      <c r="C143" s="9">
        <v>1503</v>
      </c>
      <c r="D143" s="9">
        <v>283</v>
      </c>
      <c r="E143" s="1" t="s">
        <v>146</v>
      </c>
      <c r="F143" s="2"/>
      <c r="I143" s="49">
        <v>40</v>
      </c>
      <c r="J143" s="49" t="str">
        <f t="shared" si="4"/>
        <v/>
      </c>
      <c r="K143" s="50" t="s">
        <v>1921</v>
      </c>
      <c r="L143" s="50" t="s">
        <v>1922</v>
      </c>
      <c r="M143" s="51">
        <v>1</v>
      </c>
      <c r="N143" s="52" t="s">
        <v>1318</v>
      </c>
      <c r="O143" s="53" t="str">
        <f t="shared" si="5"/>
        <v/>
      </c>
      <c r="P143" s="98">
        <v>30140</v>
      </c>
      <c r="W143" s="39">
        <v>279</v>
      </c>
      <c r="X143" s="40" t="s">
        <v>144</v>
      </c>
      <c r="Y143" s="123" t="s">
        <v>635</v>
      </c>
      <c r="AB143" s="74" t="s">
        <v>501</v>
      </c>
      <c r="AE143" t="s">
        <v>1254</v>
      </c>
      <c r="AF143" t="s">
        <v>1456</v>
      </c>
      <c r="AG143">
        <v>3</v>
      </c>
      <c r="AH143" t="s">
        <v>1316</v>
      </c>
    </row>
    <row r="144" spans="2:34">
      <c r="B144" s="1" t="s">
        <v>143</v>
      </c>
      <c r="C144" s="9">
        <v>1504</v>
      </c>
      <c r="D144" s="9">
        <v>285</v>
      </c>
      <c r="E144" s="1" t="s">
        <v>147</v>
      </c>
      <c r="F144" s="2"/>
      <c r="I144" s="31">
        <v>41</v>
      </c>
      <c r="J144" s="31" t="str">
        <f t="shared" si="4"/>
        <v/>
      </c>
      <c r="K144" s="32" t="s">
        <v>1923</v>
      </c>
      <c r="L144" s="32" t="s">
        <v>1924</v>
      </c>
      <c r="M144" s="33">
        <v>1</v>
      </c>
      <c r="N144" s="34" t="s">
        <v>1318</v>
      </c>
      <c r="O144" s="35" t="str">
        <f t="shared" si="5"/>
        <v/>
      </c>
      <c r="P144" s="96">
        <v>30141</v>
      </c>
      <c r="W144" s="39">
        <v>281</v>
      </c>
      <c r="X144" s="40" t="s">
        <v>145</v>
      </c>
      <c r="Y144" s="80" t="s">
        <v>636</v>
      </c>
      <c r="AB144" s="74" t="s">
        <v>501</v>
      </c>
      <c r="AE144" t="s">
        <v>1255</v>
      </c>
      <c r="AF144" t="s">
        <v>1457</v>
      </c>
      <c r="AG144">
        <v>3</v>
      </c>
      <c r="AH144" t="s">
        <v>1315</v>
      </c>
    </row>
    <row r="145" spans="2:34">
      <c r="B145" s="1" t="s">
        <v>143</v>
      </c>
      <c r="C145" s="9">
        <v>1505</v>
      </c>
      <c r="D145" s="9">
        <v>287</v>
      </c>
      <c r="E145" s="1" t="s">
        <v>148</v>
      </c>
      <c r="F145" s="2"/>
      <c r="I145" s="31">
        <v>42</v>
      </c>
      <c r="J145" s="31" t="str">
        <f t="shared" si="4"/>
        <v/>
      </c>
      <c r="K145" s="32" t="s">
        <v>1925</v>
      </c>
      <c r="L145" s="32" t="s">
        <v>1926</v>
      </c>
      <c r="M145" s="33">
        <v>1</v>
      </c>
      <c r="N145" s="34" t="s">
        <v>1318</v>
      </c>
      <c r="O145" s="35" t="str">
        <f t="shared" si="5"/>
        <v/>
      </c>
      <c r="P145" s="96">
        <v>30142</v>
      </c>
      <c r="W145" s="39">
        <v>283</v>
      </c>
      <c r="X145" s="40" t="s">
        <v>146</v>
      </c>
      <c r="Y145" s="80" t="s">
        <v>637</v>
      </c>
      <c r="AB145" s="74" t="s">
        <v>501</v>
      </c>
      <c r="AE145" t="s">
        <v>1256</v>
      </c>
      <c r="AF145" t="s">
        <v>1458</v>
      </c>
      <c r="AG145">
        <v>2</v>
      </c>
      <c r="AH145" t="s">
        <v>1315</v>
      </c>
    </row>
    <row r="146" spans="2:34">
      <c r="B146" s="1" t="s">
        <v>143</v>
      </c>
      <c r="C146" s="9">
        <v>1506</v>
      </c>
      <c r="D146" s="9">
        <v>289</v>
      </c>
      <c r="E146" s="1" t="s">
        <v>149</v>
      </c>
      <c r="F146" s="2"/>
      <c r="I146" s="31">
        <v>43</v>
      </c>
      <c r="J146" s="31" t="str">
        <f t="shared" si="4"/>
        <v/>
      </c>
      <c r="K146" s="32" t="s">
        <v>1927</v>
      </c>
      <c r="L146" s="32" t="s">
        <v>1928</v>
      </c>
      <c r="M146" s="33">
        <v>1</v>
      </c>
      <c r="N146" s="34" t="s">
        <v>1318</v>
      </c>
      <c r="O146" s="35" t="str">
        <f t="shared" si="5"/>
        <v/>
      </c>
      <c r="P146" s="96">
        <v>30143</v>
      </c>
      <c r="W146" s="39">
        <v>285</v>
      </c>
      <c r="X146" s="40" t="s">
        <v>147</v>
      </c>
      <c r="Y146" s="80" t="s">
        <v>638</v>
      </c>
      <c r="AB146" s="74" t="s">
        <v>501</v>
      </c>
      <c r="AE146" t="s">
        <v>1257</v>
      </c>
      <c r="AF146" t="s">
        <v>1459</v>
      </c>
      <c r="AG146">
        <v>2</v>
      </c>
      <c r="AH146" t="s">
        <v>1315</v>
      </c>
    </row>
    <row r="147" spans="2:34">
      <c r="B147" s="1" t="s">
        <v>150</v>
      </c>
      <c r="C147" s="9">
        <v>1507</v>
      </c>
      <c r="D147" s="9">
        <v>291</v>
      </c>
      <c r="E147" s="1" t="s">
        <v>151</v>
      </c>
      <c r="F147" s="2"/>
      <c r="I147" s="41">
        <v>44</v>
      </c>
      <c r="J147" s="41" t="str">
        <f t="shared" si="4"/>
        <v/>
      </c>
      <c r="K147" s="42" t="s">
        <v>1929</v>
      </c>
      <c r="L147" s="42" t="s">
        <v>1930</v>
      </c>
      <c r="M147" s="43">
        <v>1</v>
      </c>
      <c r="N147" s="44" t="s">
        <v>1318</v>
      </c>
      <c r="O147" s="45" t="str">
        <f t="shared" si="5"/>
        <v/>
      </c>
      <c r="P147" s="97">
        <v>30144</v>
      </c>
      <c r="W147" s="39">
        <v>287</v>
      </c>
      <c r="X147" s="40" t="s">
        <v>148</v>
      </c>
      <c r="Y147" s="123" t="s">
        <v>639</v>
      </c>
      <c r="AB147" s="74" t="s">
        <v>501</v>
      </c>
      <c r="AE147" t="s">
        <v>1258</v>
      </c>
      <c r="AF147" t="s">
        <v>1460</v>
      </c>
      <c r="AG147">
        <v>3</v>
      </c>
      <c r="AH147" t="s">
        <v>1315</v>
      </c>
    </row>
    <row r="148" spans="2:34">
      <c r="B148" s="1" t="s">
        <v>150</v>
      </c>
      <c r="C148" s="9">
        <v>1606</v>
      </c>
      <c r="D148" s="9">
        <v>293</v>
      </c>
      <c r="E148" s="1" t="s">
        <v>152</v>
      </c>
      <c r="F148" s="2"/>
      <c r="I148" s="49">
        <v>45</v>
      </c>
      <c r="J148" s="49" t="str">
        <f t="shared" si="4"/>
        <v/>
      </c>
      <c r="K148" s="50" t="s">
        <v>1931</v>
      </c>
      <c r="L148" s="50" t="s">
        <v>1932</v>
      </c>
      <c r="M148" s="51">
        <v>2</v>
      </c>
      <c r="N148" s="52" t="s">
        <v>1319</v>
      </c>
      <c r="O148" s="53" t="str">
        <f t="shared" si="5"/>
        <v/>
      </c>
      <c r="P148" s="98">
        <v>30145</v>
      </c>
      <c r="W148" s="39">
        <v>289</v>
      </c>
      <c r="X148" s="40" t="s">
        <v>149</v>
      </c>
      <c r="Y148" s="80" t="s">
        <v>640</v>
      </c>
      <c r="AB148" s="74" t="s">
        <v>501</v>
      </c>
      <c r="AE148" t="s">
        <v>1259</v>
      </c>
      <c r="AF148" t="s">
        <v>1461</v>
      </c>
      <c r="AG148">
        <v>1</v>
      </c>
      <c r="AH148" t="s">
        <v>1315</v>
      </c>
    </row>
    <row r="149" spans="2:34">
      <c r="B149" s="1" t="s">
        <v>150</v>
      </c>
      <c r="C149" s="9">
        <v>1601</v>
      </c>
      <c r="D149" s="9">
        <v>295</v>
      </c>
      <c r="E149" s="1" t="s">
        <v>153</v>
      </c>
      <c r="F149" s="2"/>
      <c r="I149" s="31">
        <v>46</v>
      </c>
      <c r="J149" s="31" t="str">
        <f t="shared" si="4"/>
        <v/>
      </c>
      <c r="K149" s="32" t="s">
        <v>1933</v>
      </c>
      <c r="L149" s="32" t="s">
        <v>1934</v>
      </c>
      <c r="M149" s="33">
        <v>2</v>
      </c>
      <c r="N149" s="34" t="s">
        <v>1318</v>
      </c>
      <c r="O149" s="35" t="str">
        <f t="shared" si="5"/>
        <v/>
      </c>
      <c r="P149" s="96">
        <v>30146</v>
      </c>
      <c r="W149" s="39">
        <v>291</v>
      </c>
      <c r="X149" s="40" t="s">
        <v>151</v>
      </c>
      <c r="Y149" s="80" t="s">
        <v>641</v>
      </c>
      <c r="AB149" s="74" t="s">
        <v>501</v>
      </c>
      <c r="AE149" t="s">
        <v>1260</v>
      </c>
      <c r="AF149" t="s">
        <v>1462</v>
      </c>
      <c r="AG149">
        <v>2</v>
      </c>
      <c r="AH149" t="s">
        <v>1315</v>
      </c>
    </row>
    <row r="150" spans="2:34">
      <c r="B150" s="1" t="s">
        <v>150</v>
      </c>
      <c r="C150" s="9">
        <v>1602</v>
      </c>
      <c r="D150" s="9">
        <v>297</v>
      </c>
      <c r="E150" s="1" t="s">
        <v>154</v>
      </c>
      <c r="F150" s="2"/>
      <c r="I150" s="31">
        <v>47</v>
      </c>
      <c r="J150" s="31" t="str">
        <f t="shared" si="4"/>
        <v/>
      </c>
      <c r="K150" s="32" t="s">
        <v>1935</v>
      </c>
      <c r="L150" s="32" t="s">
        <v>1936</v>
      </c>
      <c r="M150" s="33">
        <v>3</v>
      </c>
      <c r="N150" s="34" t="s">
        <v>1318</v>
      </c>
      <c r="O150" s="35" t="str">
        <f t="shared" si="5"/>
        <v/>
      </c>
      <c r="P150" s="96">
        <v>30147</v>
      </c>
      <c r="W150" s="39">
        <v>293</v>
      </c>
      <c r="X150" s="40" t="s">
        <v>152</v>
      </c>
      <c r="Y150" s="80" t="s">
        <v>642</v>
      </c>
      <c r="AB150" s="74" t="s">
        <v>501</v>
      </c>
      <c r="AE150" t="s">
        <v>1261</v>
      </c>
      <c r="AF150" t="s">
        <v>1463</v>
      </c>
      <c r="AG150">
        <v>3</v>
      </c>
      <c r="AH150" t="s">
        <v>1319</v>
      </c>
    </row>
    <row r="151" spans="2:34">
      <c r="B151" s="1" t="s">
        <v>150</v>
      </c>
      <c r="C151" s="9">
        <v>1603</v>
      </c>
      <c r="D151" s="9">
        <v>299</v>
      </c>
      <c r="E151" s="1" t="s">
        <v>155</v>
      </c>
      <c r="F151" s="2"/>
      <c r="I151" s="31">
        <v>48</v>
      </c>
      <c r="J151" s="31" t="str">
        <f t="shared" si="4"/>
        <v/>
      </c>
      <c r="K151" s="32" t="s">
        <v>1937</v>
      </c>
      <c r="L151" s="32" t="s">
        <v>1938</v>
      </c>
      <c r="M151" s="33">
        <v>2</v>
      </c>
      <c r="N151" s="34" t="s">
        <v>1319</v>
      </c>
      <c r="O151" s="35" t="str">
        <f t="shared" si="5"/>
        <v/>
      </c>
      <c r="P151" s="96">
        <v>30148</v>
      </c>
      <c r="W151" s="39">
        <v>295</v>
      </c>
      <c r="X151" s="40" t="s">
        <v>153</v>
      </c>
      <c r="Y151" s="80" t="s">
        <v>643</v>
      </c>
      <c r="AB151" s="74" t="s">
        <v>501</v>
      </c>
      <c r="AE151" t="s">
        <v>1262</v>
      </c>
      <c r="AF151" t="s">
        <v>1464</v>
      </c>
      <c r="AG151">
        <v>1</v>
      </c>
      <c r="AH151" t="s">
        <v>1315</v>
      </c>
    </row>
    <row r="152" spans="2:34">
      <c r="B152" s="1" t="s">
        <v>150</v>
      </c>
      <c r="C152" s="9">
        <v>1604</v>
      </c>
      <c r="D152" s="9">
        <v>301</v>
      </c>
      <c r="E152" s="1" t="s">
        <v>156</v>
      </c>
      <c r="F152" s="2"/>
      <c r="I152" s="41">
        <v>49</v>
      </c>
      <c r="J152" s="41" t="str">
        <f t="shared" si="4"/>
        <v/>
      </c>
      <c r="K152" s="42" t="s">
        <v>1939</v>
      </c>
      <c r="L152" s="42" t="s">
        <v>1940</v>
      </c>
      <c r="M152" s="43">
        <v>1</v>
      </c>
      <c r="N152" s="44" t="s">
        <v>1319</v>
      </c>
      <c r="O152" s="45" t="str">
        <f t="shared" si="5"/>
        <v/>
      </c>
      <c r="P152" s="97">
        <v>30149</v>
      </c>
      <c r="W152" s="39">
        <v>297</v>
      </c>
      <c r="X152" s="40" t="s">
        <v>154</v>
      </c>
      <c r="Y152" s="80" t="s">
        <v>644</v>
      </c>
      <c r="AB152" s="74" t="s">
        <v>501</v>
      </c>
      <c r="AE152" t="s">
        <v>1263</v>
      </c>
      <c r="AF152" t="s">
        <v>1465</v>
      </c>
      <c r="AG152">
        <v>2</v>
      </c>
      <c r="AH152" t="s">
        <v>1315</v>
      </c>
    </row>
    <row r="153" spans="2:34">
      <c r="B153" s="1" t="s">
        <v>150</v>
      </c>
      <c r="C153" s="9">
        <v>1605</v>
      </c>
      <c r="D153" s="9">
        <v>303</v>
      </c>
      <c r="E153" s="1" t="s">
        <v>157</v>
      </c>
      <c r="F153" s="2"/>
      <c r="I153" s="49">
        <v>50</v>
      </c>
      <c r="J153" s="49" t="str">
        <f t="shared" si="4"/>
        <v/>
      </c>
      <c r="K153" s="50" t="s">
        <v>1941</v>
      </c>
      <c r="L153" s="50" t="s">
        <v>1942</v>
      </c>
      <c r="M153" s="51">
        <v>2</v>
      </c>
      <c r="N153" s="52" t="s">
        <v>1319</v>
      </c>
      <c r="O153" s="53" t="str">
        <f t="shared" si="5"/>
        <v/>
      </c>
      <c r="P153" s="98">
        <v>30150</v>
      </c>
      <c r="W153" s="39">
        <v>299</v>
      </c>
      <c r="X153" s="40" t="s">
        <v>155</v>
      </c>
      <c r="Y153" s="80" t="s">
        <v>645</v>
      </c>
      <c r="AB153" s="74" t="s">
        <v>501</v>
      </c>
      <c r="AE153" t="s">
        <v>1264</v>
      </c>
      <c r="AF153" t="s">
        <v>1466</v>
      </c>
      <c r="AG153">
        <v>3</v>
      </c>
      <c r="AH153" t="s">
        <v>1315</v>
      </c>
    </row>
    <row r="154" spans="2:34">
      <c r="B154" s="1" t="s">
        <v>150</v>
      </c>
      <c r="C154" s="9">
        <v>1607</v>
      </c>
      <c r="D154" s="9">
        <v>305</v>
      </c>
      <c r="E154" s="1" t="s">
        <v>158</v>
      </c>
      <c r="F154" s="2"/>
      <c r="I154" s="31">
        <v>51</v>
      </c>
      <c r="J154" s="31" t="str">
        <f t="shared" si="4"/>
        <v/>
      </c>
      <c r="K154" s="32" t="s">
        <v>1943</v>
      </c>
      <c r="L154" s="32" t="s">
        <v>1944</v>
      </c>
      <c r="M154" s="33">
        <v>1</v>
      </c>
      <c r="N154" s="34" t="s">
        <v>1319</v>
      </c>
      <c r="O154" s="35" t="str">
        <f t="shared" si="5"/>
        <v/>
      </c>
      <c r="P154" s="96">
        <v>30151</v>
      </c>
      <c r="W154" s="39">
        <v>301</v>
      </c>
      <c r="X154" s="40" t="s">
        <v>156</v>
      </c>
      <c r="Y154" s="80" t="s">
        <v>646</v>
      </c>
      <c r="AB154" s="74" t="s">
        <v>501</v>
      </c>
      <c r="AE154" t="s">
        <v>1265</v>
      </c>
      <c r="AF154" t="s">
        <v>1467</v>
      </c>
      <c r="AG154">
        <v>2</v>
      </c>
      <c r="AH154" t="s">
        <v>1316</v>
      </c>
    </row>
    <row r="155" spans="2:34">
      <c r="B155" s="1" t="s">
        <v>150</v>
      </c>
      <c r="C155" s="9"/>
      <c r="D155" s="9">
        <v>307</v>
      </c>
      <c r="E155" s="57"/>
      <c r="F155" s="58"/>
      <c r="I155" s="31">
        <v>52</v>
      </c>
      <c r="J155" s="31" t="str">
        <f t="shared" si="4"/>
        <v/>
      </c>
      <c r="K155" s="32" t="s">
        <v>1945</v>
      </c>
      <c r="L155" s="32" t="s">
        <v>1946</v>
      </c>
      <c r="M155" s="33">
        <v>3</v>
      </c>
      <c r="N155" s="34" t="s">
        <v>1319</v>
      </c>
      <c r="O155" s="35" t="str">
        <f t="shared" si="5"/>
        <v/>
      </c>
      <c r="P155" s="96">
        <v>30152</v>
      </c>
      <c r="W155" s="39">
        <v>303</v>
      </c>
      <c r="X155" s="40" t="s">
        <v>157</v>
      </c>
      <c r="Y155" s="80" t="s">
        <v>647</v>
      </c>
      <c r="AB155" s="74" t="s">
        <v>501</v>
      </c>
      <c r="AE155" t="s">
        <v>1266</v>
      </c>
      <c r="AF155" t="s">
        <v>1468</v>
      </c>
      <c r="AG155">
        <v>2</v>
      </c>
      <c r="AH155" t="s">
        <v>1316</v>
      </c>
    </row>
    <row r="156" spans="2:34">
      <c r="B156" s="1" t="s">
        <v>159</v>
      </c>
      <c r="C156" s="9">
        <v>1608</v>
      </c>
      <c r="D156" s="9">
        <v>309</v>
      </c>
      <c r="E156" s="1" t="s">
        <v>159</v>
      </c>
      <c r="F156" s="2"/>
      <c r="I156" s="31">
        <v>53</v>
      </c>
      <c r="J156" s="31" t="str">
        <f t="shared" si="4"/>
        <v/>
      </c>
      <c r="K156" s="32" t="s">
        <v>1947</v>
      </c>
      <c r="L156" s="32" t="s">
        <v>1948</v>
      </c>
      <c r="M156" s="33">
        <v>3</v>
      </c>
      <c r="N156" s="34" t="s">
        <v>1319</v>
      </c>
      <c r="O156" s="35" t="str">
        <f t="shared" si="5"/>
        <v/>
      </c>
      <c r="P156" s="96">
        <v>30153</v>
      </c>
      <c r="W156" s="39">
        <v>305</v>
      </c>
      <c r="X156" s="40" t="s">
        <v>158</v>
      </c>
      <c r="Y156" s="80" t="s">
        <v>648</v>
      </c>
      <c r="AB156" s="74" t="s">
        <v>501</v>
      </c>
      <c r="AE156" t="s">
        <v>1267</v>
      </c>
      <c r="AF156" t="s">
        <v>1469</v>
      </c>
      <c r="AG156">
        <v>1</v>
      </c>
      <c r="AH156" t="s">
        <v>1319</v>
      </c>
    </row>
    <row r="157" spans="2:34">
      <c r="B157" s="1" t="s">
        <v>159</v>
      </c>
      <c r="C157" s="9">
        <v>1701</v>
      </c>
      <c r="D157" s="9">
        <v>311</v>
      </c>
      <c r="E157" s="1" t="s">
        <v>160</v>
      </c>
      <c r="F157" s="2"/>
      <c r="I157" s="41">
        <v>54</v>
      </c>
      <c r="J157" s="41" t="str">
        <f t="shared" si="4"/>
        <v/>
      </c>
      <c r="K157" s="42" t="s">
        <v>1949</v>
      </c>
      <c r="L157" s="42" t="s">
        <v>1950</v>
      </c>
      <c r="M157" s="43">
        <v>1</v>
      </c>
      <c r="N157" s="44" t="s">
        <v>1318</v>
      </c>
      <c r="O157" s="45" t="str">
        <f t="shared" si="5"/>
        <v/>
      </c>
      <c r="P157" s="97">
        <v>30154</v>
      </c>
      <c r="W157" s="39">
        <v>307</v>
      </c>
      <c r="X157" s="40"/>
      <c r="Y157" s="80" t="s">
        <v>526</v>
      </c>
      <c r="AB157" s="74" t="s">
        <v>501</v>
      </c>
      <c r="AE157" t="s">
        <v>1268</v>
      </c>
      <c r="AF157" t="s">
        <v>1470</v>
      </c>
      <c r="AG157">
        <v>1</v>
      </c>
      <c r="AH157" t="s">
        <v>1315</v>
      </c>
    </row>
    <row r="158" spans="2:34">
      <c r="B158" s="1" t="s">
        <v>159</v>
      </c>
      <c r="C158" s="9">
        <v>1702</v>
      </c>
      <c r="D158" s="9">
        <v>313</v>
      </c>
      <c r="E158" s="1" t="s">
        <v>161</v>
      </c>
      <c r="F158" s="2"/>
      <c r="I158" s="49">
        <v>55</v>
      </c>
      <c r="J158" s="49" t="str">
        <f t="shared" si="4"/>
        <v/>
      </c>
      <c r="K158" s="50" t="s">
        <v>1951</v>
      </c>
      <c r="L158" s="50" t="s">
        <v>1952</v>
      </c>
      <c r="M158" s="51">
        <v>1</v>
      </c>
      <c r="N158" s="52" t="s">
        <v>1318</v>
      </c>
      <c r="O158" s="53" t="str">
        <f t="shared" si="5"/>
        <v/>
      </c>
      <c r="P158" s="98">
        <v>30155</v>
      </c>
      <c r="W158" s="39">
        <v>309</v>
      </c>
      <c r="X158" s="40" t="s">
        <v>159</v>
      </c>
      <c r="Y158" s="80" t="s">
        <v>649</v>
      </c>
      <c r="AB158" s="74" t="s">
        <v>501</v>
      </c>
      <c r="AE158" t="s">
        <v>1269</v>
      </c>
      <c r="AF158" t="s">
        <v>1471</v>
      </c>
      <c r="AG158">
        <v>1</v>
      </c>
      <c r="AH158" t="s">
        <v>1315</v>
      </c>
    </row>
    <row r="159" spans="2:34">
      <c r="B159" s="1" t="s">
        <v>159</v>
      </c>
      <c r="C159" s="9">
        <v>1703</v>
      </c>
      <c r="D159" s="9">
        <v>315</v>
      </c>
      <c r="E159" s="1" t="s">
        <v>162</v>
      </c>
      <c r="F159" s="2"/>
      <c r="I159" s="31">
        <v>56</v>
      </c>
      <c r="J159" s="31" t="str">
        <f t="shared" si="4"/>
        <v/>
      </c>
      <c r="K159" s="32" t="s">
        <v>1953</v>
      </c>
      <c r="L159" s="32" t="s">
        <v>1954</v>
      </c>
      <c r="M159" s="33">
        <v>3</v>
      </c>
      <c r="N159" s="34" t="s">
        <v>1318</v>
      </c>
      <c r="O159" s="35" t="str">
        <f t="shared" si="5"/>
        <v/>
      </c>
      <c r="P159" s="96">
        <v>30156</v>
      </c>
      <c r="W159" s="39">
        <v>311</v>
      </c>
      <c r="X159" s="40" t="s">
        <v>160</v>
      </c>
      <c r="Y159" s="80" t="s">
        <v>650</v>
      </c>
      <c r="AB159" s="74" t="s">
        <v>501</v>
      </c>
      <c r="AE159" t="s">
        <v>1270</v>
      </c>
      <c r="AF159" t="s">
        <v>1472</v>
      </c>
      <c r="AG159">
        <v>1</v>
      </c>
      <c r="AH159" t="s">
        <v>1316</v>
      </c>
    </row>
    <row r="160" spans="2:34">
      <c r="B160" s="1" t="s">
        <v>159</v>
      </c>
      <c r="C160" s="9">
        <v>1704</v>
      </c>
      <c r="D160" s="9">
        <v>317</v>
      </c>
      <c r="E160" s="1" t="s">
        <v>163</v>
      </c>
      <c r="F160" s="2"/>
      <c r="I160" s="31">
        <v>57</v>
      </c>
      <c r="J160" s="31" t="str">
        <f t="shared" si="4"/>
        <v/>
      </c>
      <c r="K160" s="32" t="s">
        <v>1955</v>
      </c>
      <c r="L160" s="32" t="s">
        <v>1956</v>
      </c>
      <c r="M160" s="33">
        <v>1</v>
      </c>
      <c r="N160" s="34" t="s">
        <v>1318</v>
      </c>
      <c r="O160" s="35" t="str">
        <f t="shared" si="5"/>
        <v/>
      </c>
      <c r="P160" s="96">
        <v>30157</v>
      </c>
      <c r="W160" s="39">
        <v>313</v>
      </c>
      <c r="X160" s="40" t="s">
        <v>161</v>
      </c>
      <c r="Y160" s="80" t="s">
        <v>651</v>
      </c>
      <c r="AB160" s="74" t="s">
        <v>501</v>
      </c>
      <c r="AE160" t="s">
        <v>1271</v>
      </c>
      <c r="AF160" t="s">
        <v>1473</v>
      </c>
      <c r="AG160">
        <v>1</v>
      </c>
      <c r="AH160" t="s">
        <v>1316</v>
      </c>
    </row>
    <row r="161" spans="2:34">
      <c r="B161" s="1" t="s">
        <v>417</v>
      </c>
      <c r="C161" s="9"/>
      <c r="D161" s="9">
        <v>319</v>
      </c>
      <c r="E161" s="1" t="s">
        <v>871</v>
      </c>
      <c r="F161" s="2"/>
      <c r="I161" s="31">
        <v>58</v>
      </c>
      <c r="J161" s="31" t="str">
        <f t="shared" si="4"/>
        <v/>
      </c>
      <c r="K161" s="32" t="s">
        <v>1957</v>
      </c>
      <c r="L161" s="32" t="s">
        <v>1958</v>
      </c>
      <c r="M161" s="33">
        <v>1</v>
      </c>
      <c r="N161" s="34" t="s">
        <v>1318</v>
      </c>
      <c r="O161" s="35" t="str">
        <f t="shared" si="5"/>
        <v/>
      </c>
      <c r="P161" s="96">
        <v>30158</v>
      </c>
      <c r="W161" s="39">
        <v>315</v>
      </c>
      <c r="X161" s="40" t="s">
        <v>162</v>
      </c>
      <c r="Y161" s="80" t="s">
        <v>652</v>
      </c>
      <c r="AB161" s="74" t="s">
        <v>501</v>
      </c>
      <c r="AE161" t="s">
        <v>1272</v>
      </c>
      <c r="AF161" t="s">
        <v>1474</v>
      </c>
      <c r="AG161">
        <v>2</v>
      </c>
      <c r="AH161" t="s">
        <v>1315</v>
      </c>
    </row>
    <row r="162" spans="2:34">
      <c r="B162" s="1" t="s">
        <v>164</v>
      </c>
      <c r="C162" s="9"/>
      <c r="D162" s="9">
        <v>321</v>
      </c>
      <c r="E162" s="1" t="s">
        <v>872</v>
      </c>
      <c r="F162" s="2"/>
      <c r="I162" s="41">
        <v>59</v>
      </c>
      <c r="J162" s="41" t="str">
        <f t="shared" si="4"/>
        <v/>
      </c>
      <c r="K162" s="42" t="s">
        <v>1959</v>
      </c>
      <c r="L162" s="42" t="s">
        <v>1960</v>
      </c>
      <c r="M162" s="43">
        <v>3</v>
      </c>
      <c r="N162" s="44" t="s">
        <v>1319</v>
      </c>
      <c r="O162" s="45" t="str">
        <f t="shared" si="5"/>
        <v/>
      </c>
      <c r="P162" s="97">
        <v>30159</v>
      </c>
      <c r="W162" s="39">
        <v>317</v>
      </c>
      <c r="X162" s="40" t="s">
        <v>163</v>
      </c>
      <c r="Y162" s="80" t="s">
        <v>653</v>
      </c>
      <c r="AB162" s="74" t="s">
        <v>500</v>
      </c>
      <c r="AE162" t="s">
        <v>1273</v>
      </c>
      <c r="AF162" t="s">
        <v>1475</v>
      </c>
      <c r="AG162">
        <v>2</v>
      </c>
      <c r="AH162" t="s">
        <v>1315</v>
      </c>
    </row>
    <row r="163" spans="2:34">
      <c r="B163" s="1" t="s">
        <v>164</v>
      </c>
      <c r="C163" s="9"/>
      <c r="D163" s="9">
        <v>323</v>
      </c>
      <c r="E163" s="1" t="s">
        <v>873</v>
      </c>
      <c r="F163" s="2"/>
      <c r="I163" s="49">
        <v>60</v>
      </c>
      <c r="J163" s="49" t="str">
        <f t="shared" si="4"/>
        <v/>
      </c>
      <c r="K163" s="50" t="s">
        <v>1961</v>
      </c>
      <c r="L163" s="50" t="s">
        <v>1962</v>
      </c>
      <c r="M163" s="51">
        <v>2</v>
      </c>
      <c r="N163" s="52" t="s">
        <v>1318</v>
      </c>
      <c r="O163" s="53" t="str">
        <f t="shared" si="5"/>
        <v/>
      </c>
      <c r="P163" s="98">
        <v>30160</v>
      </c>
      <c r="W163" s="39">
        <v>319</v>
      </c>
      <c r="X163" s="40" t="s">
        <v>871</v>
      </c>
      <c r="Y163" s="80" t="s">
        <v>654</v>
      </c>
      <c r="AB163" s="74" t="s">
        <v>500</v>
      </c>
      <c r="AE163" t="s">
        <v>1274</v>
      </c>
      <c r="AF163" t="s">
        <v>1476</v>
      </c>
      <c r="AG163">
        <v>1</v>
      </c>
      <c r="AH163" t="s">
        <v>1315</v>
      </c>
    </row>
    <row r="164" spans="2:34">
      <c r="B164" s="1" t="s">
        <v>164</v>
      </c>
      <c r="C164" s="9"/>
      <c r="D164" s="9">
        <v>325</v>
      </c>
      <c r="E164" s="1" t="s">
        <v>874</v>
      </c>
      <c r="F164" s="2"/>
      <c r="I164" s="31">
        <v>61</v>
      </c>
      <c r="J164" s="31" t="str">
        <f t="shared" si="4"/>
        <v/>
      </c>
      <c r="K164" s="32" t="s">
        <v>1963</v>
      </c>
      <c r="L164" s="32" t="s">
        <v>1964</v>
      </c>
      <c r="M164" s="33">
        <v>2</v>
      </c>
      <c r="N164" s="34" t="s">
        <v>1318</v>
      </c>
      <c r="O164" s="35" t="str">
        <f t="shared" si="5"/>
        <v/>
      </c>
      <c r="P164" s="96">
        <v>30161</v>
      </c>
      <c r="W164" s="39">
        <v>321</v>
      </c>
      <c r="X164" s="40" t="s">
        <v>872</v>
      </c>
      <c r="Y164" s="80" t="s">
        <v>655</v>
      </c>
      <c r="AB164" s="74" t="s">
        <v>500</v>
      </c>
      <c r="AE164" t="s">
        <v>1275</v>
      </c>
      <c r="AF164" t="s">
        <v>1477</v>
      </c>
      <c r="AG164">
        <v>2</v>
      </c>
      <c r="AH164" t="s">
        <v>1316</v>
      </c>
    </row>
    <row r="165" spans="2:34">
      <c r="B165" s="1" t="s">
        <v>164</v>
      </c>
      <c r="C165" s="9"/>
      <c r="D165" s="9">
        <v>327</v>
      </c>
      <c r="E165" s="1" t="s">
        <v>875</v>
      </c>
      <c r="F165" s="2"/>
      <c r="I165" s="31">
        <v>62</v>
      </c>
      <c r="J165" s="31" t="str">
        <f t="shared" si="4"/>
        <v/>
      </c>
      <c r="K165" s="32" t="s">
        <v>1965</v>
      </c>
      <c r="L165" s="32" t="s">
        <v>1966</v>
      </c>
      <c r="M165" s="33">
        <v>2</v>
      </c>
      <c r="N165" s="34" t="s">
        <v>1319</v>
      </c>
      <c r="O165" s="35" t="str">
        <f t="shared" si="5"/>
        <v/>
      </c>
      <c r="P165" s="96">
        <v>30162</v>
      </c>
      <c r="W165" s="39">
        <v>323</v>
      </c>
      <c r="X165" s="40" t="s">
        <v>873</v>
      </c>
      <c r="Y165" s="80" t="s">
        <v>656</v>
      </c>
      <c r="AB165" s="74" t="s">
        <v>500</v>
      </c>
      <c r="AE165" t="s">
        <v>1276</v>
      </c>
      <c r="AF165" t="s">
        <v>1478</v>
      </c>
      <c r="AG165">
        <v>1</v>
      </c>
      <c r="AH165" t="s">
        <v>1315</v>
      </c>
    </row>
    <row r="166" spans="2:34">
      <c r="B166" s="1" t="s">
        <v>164</v>
      </c>
      <c r="C166" s="9"/>
      <c r="D166" s="9">
        <v>329</v>
      </c>
      <c r="E166" s="1" t="s">
        <v>876</v>
      </c>
      <c r="F166" s="2"/>
      <c r="I166" s="31">
        <v>63</v>
      </c>
      <c r="J166" s="31" t="str">
        <f t="shared" si="4"/>
        <v/>
      </c>
      <c r="K166" s="32" t="s">
        <v>1967</v>
      </c>
      <c r="L166" s="32" t="s">
        <v>1968</v>
      </c>
      <c r="M166" s="33">
        <v>2</v>
      </c>
      <c r="N166" s="34" t="s">
        <v>1319</v>
      </c>
      <c r="O166" s="35" t="str">
        <f t="shared" si="5"/>
        <v/>
      </c>
      <c r="P166" s="96">
        <v>30163</v>
      </c>
      <c r="W166" s="39">
        <v>325</v>
      </c>
      <c r="X166" s="40" t="s">
        <v>874</v>
      </c>
      <c r="Y166" s="80" t="s">
        <v>657</v>
      </c>
      <c r="AB166" s="74" t="s">
        <v>500</v>
      </c>
      <c r="AE166" t="s">
        <v>1277</v>
      </c>
      <c r="AF166" t="s">
        <v>1479</v>
      </c>
      <c r="AG166">
        <v>3</v>
      </c>
      <c r="AH166" t="s">
        <v>1315</v>
      </c>
    </row>
    <row r="167" spans="2:34">
      <c r="B167" s="1" t="s">
        <v>164</v>
      </c>
      <c r="C167" s="9"/>
      <c r="D167" s="9">
        <v>331</v>
      </c>
      <c r="E167" s="1" t="s">
        <v>877</v>
      </c>
      <c r="F167" s="2"/>
      <c r="I167" s="41">
        <v>64</v>
      </c>
      <c r="J167" s="41" t="str">
        <f t="shared" si="4"/>
        <v/>
      </c>
      <c r="K167" s="42" t="s">
        <v>1969</v>
      </c>
      <c r="L167" s="42" t="s">
        <v>1970</v>
      </c>
      <c r="M167" s="43">
        <v>2</v>
      </c>
      <c r="N167" s="44" t="s">
        <v>1319</v>
      </c>
      <c r="O167" s="45" t="str">
        <f t="shared" si="5"/>
        <v/>
      </c>
      <c r="P167" s="97">
        <v>30164</v>
      </c>
      <c r="W167" s="39">
        <v>327</v>
      </c>
      <c r="X167" s="40" t="s">
        <v>875</v>
      </c>
      <c r="Y167" s="80" t="s">
        <v>658</v>
      </c>
      <c r="AB167" s="74" t="s">
        <v>500</v>
      </c>
      <c r="AE167" t="s">
        <v>1278</v>
      </c>
      <c r="AF167" t="s">
        <v>1480</v>
      </c>
      <c r="AG167">
        <v>2</v>
      </c>
      <c r="AH167" t="s">
        <v>1315</v>
      </c>
    </row>
    <row r="168" spans="2:34">
      <c r="B168" s="1" t="s">
        <v>164</v>
      </c>
      <c r="C168" s="9"/>
      <c r="D168" s="9">
        <v>333</v>
      </c>
      <c r="E168" s="1" t="s">
        <v>878</v>
      </c>
      <c r="F168" s="2"/>
      <c r="I168" s="49">
        <v>65</v>
      </c>
      <c r="J168" s="49" t="str">
        <f t="shared" ref="J168:J202" si="6">IF($W$2="","",($W$2+1)*100+$I168)</f>
        <v/>
      </c>
      <c r="K168" s="50" t="s">
        <v>1971</v>
      </c>
      <c r="L168" s="50" t="s">
        <v>1972</v>
      </c>
      <c r="M168" s="51">
        <v>2</v>
      </c>
      <c r="N168" s="52" t="s">
        <v>1319</v>
      </c>
      <c r="O168" s="53" t="str">
        <f t="shared" si="5"/>
        <v/>
      </c>
      <c r="P168" s="98">
        <v>30165</v>
      </c>
      <c r="W168" s="39">
        <v>329</v>
      </c>
      <c r="X168" s="40" t="s">
        <v>876</v>
      </c>
      <c r="Y168" s="80" t="s">
        <v>659</v>
      </c>
      <c r="AB168" s="74" t="s">
        <v>500</v>
      </c>
      <c r="AE168" t="s">
        <v>1279</v>
      </c>
      <c r="AF168" t="s">
        <v>1481</v>
      </c>
      <c r="AG168">
        <v>1</v>
      </c>
      <c r="AH168" t="s">
        <v>1316</v>
      </c>
    </row>
    <row r="169" spans="2:34">
      <c r="B169" s="1" t="s">
        <v>164</v>
      </c>
      <c r="C169" s="9"/>
      <c r="D169" s="9">
        <v>335</v>
      </c>
      <c r="E169" s="1" t="s">
        <v>879</v>
      </c>
      <c r="F169" s="2"/>
      <c r="I169" s="31">
        <v>66</v>
      </c>
      <c r="J169" s="31" t="str">
        <f t="shared" si="6"/>
        <v/>
      </c>
      <c r="K169" s="32" t="s">
        <v>1973</v>
      </c>
      <c r="L169" s="32" t="s">
        <v>1974</v>
      </c>
      <c r="M169" s="33">
        <v>2</v>
      </c>
      <c r="N169" s="34" t="s">
        <v>1318</v>
      </c>
      <c r="O169" s="35" t="str">
        <f t="shared" si="5"/>
        <v/>
      </c>
      <c r="P169" s="96">
        <v>30166</v>
      </c>
      <c r="W169" s="39">
        <v>331</v>
      </c>
      <c r="X169" s="40" t="s">
        <v>877</v>
      </c>
      <c r="Y169" s="80" t="s">
        <v>660</v>
      </c>
      <c r="AB169" s="74" t="s">
        <v>500</v>
      </c>
      <c r="AE169" t="s">
        <v>1280</v>
      </c>
      <c r="AF169" t="s">
        <v>1482</v>
      </c>
      <c r="AG169">
        <v>2</v>
      </c>
      <c r="AH169" t="s">
        <v>1317</v>
      </c>
    </row>
    <row r="170" spans="2:34">
      <c r="B170" s="1" t="s">
        <v>164</v>
      </c>
      <c r="C170" s="9"/>
      <c r="D170" s="9">
        <v>337</v>
      </c>
      <c r="E170" s="1" t="s">
        <v>164</v>
      </c>
      <c r="F170" s="2"/>
      <c r="I170" s="31">
        <v>67</v>
      </c>
      <c r="J170" s="31" t="str">
        <f t="shared" si="6"/>
        <v/>
      </c>
      <c r="K170" s="32" t="s">
        <v>1975</v>
      </c>
      <c r="L170" s="32" t="s">
        <v>1976</v>
      </c>
      <c r="M170" s="33">
        <v>1</v>
      </c>
      <c r="N170" s="34" t="s">
        <v>1319</v>
      </c>
      <c r="O170" s="35" t="str">
        <f t="shared" si="5"/>
        <v/>
      </c>
      <c r="P170" s="96">
        <v>30167</v>
      </c>
      <c r="W170" s="39">
        <v>333</v>
      </c>
      <c r="X170" s="122" t="s">
        <v>1611</v>
      </c>
      <c r="Y170" s="80" t="s">
        <v>661</v>
      </c>
      <c r="AB170" s="74" t="s">
        <v>500</v>
      </c>
      <c r="AE170" t="s">
        <v>1281</v>
      </c>
      <c r="AF170" t="s">
        <v>1483</v>
      </c>
      <c r="AG170">
        <v>1</v>
      </c>
      <c r="AH170" t="s">
        <v>1315</v>
      </c>
    </row>
    <row r="171" spans="2:34">
      <c r="B171" s="1" t="s">
        <v>418</v>
      </c>
      <c r="C171" s="9"/>
      <c r="D171" s="9">
        <v>339</v>
      </c>
      <c r="E171" s="57"/>
      <c r="F171" s="58"/>
      <c r="I171" s="31">
        <v>68</v>
      </c>
      <c r="J171" s="31" t="str">
        <f t="shared" si="6"/>
        <v/>
      </c>
      <c r="K171" s="32" t="s">
        <v>1977</v>
      </c>
      <c r="L171" s="32" t="s">
        <v>1978</v>
      </c>
      <c r="M171" s="33">
        <v>2</v>
      </c>
      <c r="N171" s="34" t="s">
        <v>1319</v>
      </c>
      <c r="O171" s="35" t="str">
        <f t="shared" si="5"/>
        <v/>
      </c>
      <c r="P171" s="96">
        <v>30168</v>
      </c>
      <c r="W171" s="39">
        <v>335</v>
      </c>
      <c r="X171" s="122" t="s">
        <v>1640</v>
      </c>
      <c r="Y171" s="80" t="s">
        <v>1074</v>
      </c>
      <c r="AB171" s="74" t="s">
        <v>500</v>
      </c>
      <c r="AE171" t="s">
        <v>1282</v>
      </c>
      <c r="AF171" t="s">
        <v>1484</v>
      </c>
      <c r="AG171">
        <v>3</v>
      </c>
      <c r="AH171" t="s">
        <v>1315</v>
      </c>
    </row>
    <row r="172" spans="2:34">
      <c r="B172" s="1" t="s">
        <v>418</v>
      </c>
      <c r="C172" s="9"/>
      <c r="D172" s="9">
        <v>341</v>
      </c>
      <c r="E172" s="1" t="s">
        <v>165</v>
      </c>
      <c r="F172" s="2"/>
      <c r="I172" s="41">
        <v>69</v>
      </c>
      <c r="J172" s="41" t="str">
        <f t="shared" si="6"/>
        <v/>
      </c>
      <c r="K172" s="42" t="s">
        <v>1979</v>
      </c>
      <c r="L172" s="42" t="s">
        <v>1980</v>
      </c>
      <c r="M172" s="43">
        <v>1</v>
      </c>
      <c r="N172" s="44" t="s">
        <v>1319</v>
      </c>
      <c r="O172" s="45" t="str">
        <f t="shared" si="5"/>
        <v/>
      </c>
      <c r="P172" s="97">
        <v>30169</v>
      </c>
      <c r="W172" s="39">
        <v>337</v>
      </c>
      <c r="X172" s="40" t="s">
        <v>164</v>
      </c>
      <c r="Y172" s="80" t="s">
        <v>662</v>
      </c>
      <c r="AB172" s="74" t="s">
        <v>500</v>
      </c>
      <c r="AE172" t="s">
        <v>1283</v>
      </c>
      <c r="AF172" t="s">
        <v>1485</v>
      </c>
      <c r="AG172">
        <v>3</v>
      </c>
      <c r="AH172" t="s">
        <v>1316</v>
      </c>
    </row>
    <row r="173" spans="2:34">
      <c r="B173" s="1" t="s">
        <v>418</v>
      </c>
      <c r="C173" s="9"/>
      <c r="D173" s="9">
        <v>343</v>
      </c>
      <c r="E173" s="1" t="s">
        <v>166</v>
      </c>
      <c r="F173" s="2"/>
      <c r="I173" s="49">
        <v>70</v>
      </c>
      <c r="J173" s="49" t="str">
        <f t="shared" si="6"/>
        <v/>
      </c>
      <c r="K173" s="50" t="s">
        <v>1981</v>
      </c>
      <c r="L173" s="50" t="s">
        <v>1982</v>
      </c>
      <c r="M173" s="51">
        <v>2</v>
      </c>
      <c r="N173" s="52" t="s">
        <v>1319</v>
      </c>
      <c r="O173" s="53" t="str">
        <f t="shared" si="5"/>
        <v/>
      </c>
      <c r="P173" s="98">
        <v>30170</v>
      </c>
      <c r="W173" s="39">
        <v>339</v>
      </c>
      <c r="X173" s="40" t="s">
        <v>1554</v>
      </c>
      <c r="Y173" s="102" t="s">
        <v>1632</v>
      </c>
      <c r="AB173" s="74" t="s">
        <v>500</v>
      </c>
      <c r="AE173" t="s">
        <v>1284</v>
      </c>
      <c r="AF173" t="s">
        <v>1486</v>
      </c>
      <c r="AG173">
        <v>1</v>
      </c>
      <c r="AH173" t="s">
        <v>1316</v>
      </c>
    </row>
    <row r="174" spans="2:34">
      <c r="B174" s="1" t="s">
        <v>418</v>
      </c>
      <c r="C174" s="9"/>
      <c r="D174" s="9">
        <v>345</v>
      </c>
      <c r="E174" s="1" t="s">
        <v>167</v>
      </c>
      <c r="F174" s="2"/>
      <c r="I174" s="31">
        <v>71</v>
      </c>
      <c r="J174" s="31" t="str">
        <f t="shared" si="6"/>
        <v/>
      </c>
      <c r="K174" s="32" t="s">
        <v>1983</v>
      </c>
      <c r="L174" s="32" t="s">
        <v>1984</v>
      </c>
      <c r="M174" s="33">
        <v>2</v>
      </c>
      <c r="N174" s="34" t="s">
        <v>1318</v>
      </c>
      <c r="O174" s="35" t="str">
        <f t="shared" si="5"/>
        <v/>
      </c>
      <c r="P174" s="96">
        <v>30171</v>
      </c>
      <c r="W174" s="39">
        <v>341</v>
      </c>
      <c r="X174" s="40" t="s">
        <v>165</v>
      </c>
      <c r="Y174" s="80" t="s">
        <v>663</v>
      </c>
      <c r="AB174" s="74" t="s">
        <v>500</v>
      </c>
      <c r="AE174" t="s">
        <v>1285</v>
      </c>
      <c r="AF174" t="s">
        <v>1487</v>
      </c>
      <c r="AG174">
        <v>2</v>
      </c>
      <c r="AH174" t="s">
        <v>1317</v>
      </c>
    </row>
    <row r="175" spans="2:34">
      <c r="B175" s="1" t="s">
        <v>418</v>
      </c>
      <c r="C175" s="9"/>
      <c r="D175" s="9">
        <v>347</v>
      </c>
      <c r="E175" s="1" t="s">
        <v>168</v>
      </c>
      <c r="F175" s="2"/>
      <c r="I175" s="31">
        <v>72</v>
      </c>
      <c r="J175" s="31" t="str">
        <f t="shared" si="6"/>
        <v/>
      </c>
      <c r="K175" s="32" t="s">
        <v>1985</v>
      </c>
      <c r="L175" s="32" t="s">
        <v>1986</v>
      </c>
      <c r="M175" s="33">
        <v>2</v>
      </c>
      <c r="N175" s="34" t="s">
        <v>1318</v>
      </c>
      <c r="O175" s="35" t="str">
        <f t="shared" si="5"/>
        <v/>
      </c>
      <c r="P175" s="96">
        <v>30172</v>
      </c>
      <c r="W175" s="39">
        <v>343</v>
      </c>
      <c r="X175" s="40" t="s">
        <v>166</v>
      </c>
      <c r="Y175" s="80" t="s">
        <v>664</v>
      </c>
      <c r="AB175" s="74" t="s">
        <v>500</v>
      </c>
      <c r="AE175" t="s">
        <v>1286</v>
      </c>
      <c r="AF175" t="s">
        <v>1488</v>
      </c>
      <c r="AG175">
        <v>3</v>
      </c>
      <c r="AH175" t="s">
        <v>1316</v>
      </c>
    </row>
    <row r="176" spans="2:34">
      <c r="B176" s="1" t="s">
        <v>418</v>
      </c>
      <c r="C176" s="9"/>
      <c r="D176" s="9">
        <v>349</v>
      </c>
      <c r="E176" s="1" t="s">
        <v>169</v>
      </c>
      <c r="F176" s="2"/>
      <c r="I176" s="31">
        <v>73</v>
      </c>
      <c r="J176" s="31" t="str">
        <f t="shared" si="6"/>
        <v/>
      </c>
      <c r="K176" s="32" t="s">
        <v>1987</v>
      </c>
      <c r="L176" s="32" t="s">
        <v>1988</v>
      </c>
      <c r="M176" s="33">
        <v>2</v>
      </c>
      <c r="N176" s="34" t="s">
        <v>1319</v>
      </c>
      <c r="O176" s="35" t="str">
        <f t="shared" si="5"/>
        <v/>
      </c>
      <c r="P176" s="96">
        <v>30173</v>
      </c>
      <c r="W176" s="39">
        <v>345</v>
      </c>
      <c r="X176" s="40" t="s">
        <v>167</v>
      </c>
      <c r="Y176" s="80" t="s">
        <v>665</v>
      </c>
      <c r="AB176" s="74" t="s">
        <v>500</v>
      </c>
      <c r="AE176" t="s">
        <v>1287</v>
      </c>
      <c r="AF176" t="s">
        <v>1489</v>
      </c>
      <c r="AG176">
        <v>2</v>
      </c>
      <c r="AH176" t="s">
        <v>1318</v>
      </c>
    </row>
    <row r="177" spans="2:34">
      <c r="B177" s="1" t="s">
        <v>418</v>
      </c>
      <c r="C177" s="9"/>
      <c r="D177" s="9">
        <v>351</v>
      </c>
      <c r="E177" s="57"/>
      <c r="F177" s="58"/>
      <c r="I177" s="41">
        <v>74</v>
      </c>
      <c r="J177" s="41" t="str">
        <f t="shared" si="6"/>
        <v/>
      </c>
      <c r="K177" s="42" t="s">
        <v>1989</v>
      </c>
      <c r="L177" s="42" t="s">
        <v>1990</v>
      </c>
      <c r="M177" s="43">
        <v>1</v>
      </c>
      <c r="N177" s="44" t="s">
        <v>1318</v>
      </c>
      <c r="O177" s="45" t="str">
        <f t="shared" si="5"/>
        <v/>
      </c>
      <c r="P177" s="97">
        <v>30174</v>
      </c>
      <c r="W177" s="39">
        <v>347</v>
      </c>
      <c r="X177" s="40" t="s">
        <v>168</v>
      </c>
      <c r="Y177" s="80" t="s">
        <v>666</v>
      </c>
      <c r="AB177" s="74" t="s">
        <v>500</v>
      </c>
      <c r="AE177" t="s">
        <v>1288</v>
      </c>
      <c r="AF177" t="s">
        <v>1490</v>
      </c>
      <c r="AG177">
        <v>2</v>
      </c>
      <c r="AH177" t="s">
        <v>1315</v>
      </c>
    </row>
    <row r="178" spans="2:34">
      <c r="B178" s="1" t="s">
        <v>419</v>
      </c>
      <c r="C178" s="9"/>
      <c r="D178" s="9">
        <v>353</v>
      </c>
      <c r="E178" s="1" t="s">
        <v>170</v>
      </c>
      <c r="F178" s="2"/>
      <c r="I178" s="49">
        <v>75</v>
      </c>
      <c r="J178" s="49" t="str">
        <f t="shared" si="6"/>
        <v/>
      </c>
      <c r="K178" s="50" t="s">
        <v>1991</v>
      </c>
      <c r="L178" s="50" t="s">
        <v>1992</v>
      </c>
      <c r="M178" s="51">
        <v>1</v>
      </c>
      <c r="N178" s="52" t="s">
        <v>1319</v>
      </c>
      <c r="O178" s="53" t="str">
        <f t="shared" si="5"/>
        <v/>
      </c>
      <c r="P178" s="98">
        <v>30175</v>
      </c>
      <c r="W178" s="39">
        <v>349</v>
      </c>
      <c r="X178" s="40" t="s">
        <v>169</v>
      </c>
      <c r="Y178" s="80" t="s">
        <v>667</v>
      </c>
      <c r="AB178" s="74" t="s">
        <v>500</v>
      </c>
      <c r="AE178" t="s">
        <v>1289</v>
      </c>
      <c r="AF178" t="s">
        <v>1491</v>
      </c>
      <c r="AG178">
        <v>3</v>
      </c>
      <c r="AH178" t="s">
        <v>1315</v>
      </c>
    </row>
    <row r="179" spans="2:34">
      <c r="B179" s="1" t="s">
        <v>419</v>
      </c>
      <c r="C179" s="9"/>
      <c r="D179" s="9">
        <v>355</v>
      </c>
      <c r="E179" s="1" t="s">
        <v>171</v>
      </c>
      <c r="F179" s="2"/>
      <c r="I179" s="31">
        <v>76</v>
      </c>
      <c r="J179" s="31" t="str">
        <f t="shared" si="6"/>
        <v/>
      </c>
      <c r="K179" s="32" t="s">
        <v>1993</v>
      </c>
      <c r="L179" s="32" t="s">
        <v>1994</v>
      </c>
      <c r="M179" s="33">
        <v>3</v>
      </c>
      <c r="N179" s="34" t="s">
        <v>1319</v>
      </c>
      <c r="O179" s="35" t="str">
        <f t="shared" si="5"/>
        <v/>
      </c>
      <c r="P179" s="96">
        <v>30176</v>
      </c>
      <c r="W179" s="39">
        <v>351</v>
      </c>
      <c r="X179" s="40"/>
      <c r="Y179" s="80" t="s">
        <v>526</v>
      </c>
      <c r="AB179" s="74" t="s">
        <v>500</v>
      </c>
      <c r="AE179" t="s">
        <v>1290</v>
      </c>
      <c r="AF179" t="s">
        <v>1492</v>
      </c>
      <c r="AG179">
        <v>1</v>
      </c>
      <c r="AH179" t="s">
        <v>1317</v>
      </c>
    </row>
    <row r="180" spans="2:34">
      <c r="B180" s="1" t="s">
        <v>419</v>
      </c>
      <c r="C180" s="9"/>
      <c r="D180" s="9">
        <v>357</v>
      </c>
      <c r="E180" s="1" t="s">
        <v>172</v>
      </c>
      <c r="F180" s="2"/>
      <c r="I180" s="31">
        <v>77</v>
      </c>
      <c r="J180" s="31" t="str">
        <f t="shared" si="6"/>
        <v/>
      </c>
      <c r="K180" s="32" t="s">
        <v>1995</v>
      </c>
      <c r="L180" s="32" t="s">
        <v>1996</v>
      </c>
      <c r="M180" s="33">
        <v>3</v>
      </c>
      <c r="N180" s="34" t="s">
        <v>1318</v>
      </c>
      <c r="O180" s="35" t="str">
        <f t="shared" si="5"/>
        <v/>
      </c>
      <c r="P180" s="96">
        <v>30177</v>
      </c>
      <c r="W180" s="39">
        <v>353</v>
      </c>
      <c r="X180" s="40" t="s">
        <v>170</v>
      </c>
      <c r="Y180" s="80" t="s">
        <v>668</v>
      </c>
      <c r="AB180" s="74" t="s">
        <v>500</v>
      </c>
      <c r="AE180" t="s">
        <v>1291</v>
      </c>
      <c r="AF180" t="s">
        <v>1493</v>
      </c>
      <c r="AG180">
        <v>3</v>
      </c>
      <c r="AH180" t="s">
        <v>1316</v>
      </c>
    </row>
    <row r="181" spans="2:34">
      <c r="B181" s="1" t="s">
        <v>419</v>
      </c>
      <c r="C181" s="9"/>
      <c r="D181" s="9">
        <v>359</v>
      </c>
      <c r="E181" s="1" t="s">
        <v>173</v>
      </c>
      <c r="F181" s="2"/>
      <c r="I181" s="31">
        <v>78</v>
      </c>
      <c r="J181" s="31" t="str">
        <f t="shared" si="6"/>
        <v/>
      </c>
      <c r="K181" s="32" t="s">
        <v>1997</v>
      </c>
      <c r="L181" s="32" t="s">
        <v>1998</v>
      </c>
      <c r="M181" s="33">
        <v>3</v>
      </c>
      <c r="N181" s="34" t="s">
        <v>1319</v>
      </c>
      <c r="O181" s="35" t="str">
        <f t="shared" si="5"/>
        <v/>
      </c>
      <c r="P181" s="96">
        <v>30178</v>
      </c>
      <c r="W181" s="39">
        <v>355</v>
      </c>
      <c r="X181" s="40" t="s">
        <v>171</v>
      </c>
      <c r="Y181" s="80" t="s">
        <v>1073</v>
      </c>
      <c r="AB181" s="74" t="s">
        <v>500</v>
      </c>
      <c r="AE181" t="s">
        <v>1292</v>
      </c>
      <c r="AF181" t="s">
        <v>1494</v>
      </c>
      <c r="AG181">
        <v>2</v>
      </c>
      <c r="AH181" t="s">
        <v>1315</v>
      </c>
    </row>
    <row r="182" spans="2:34">
      <c r="B182" s="1" t="s">
        <v>419</v>
      </c>
      <c r="C182" s="9"/>
      <c r="D182" s="9">
        <v>361</v>
      </c>
      <c r="E182" s="1" t="s">
        <v>174</v>
      </c>
      <c r="F182" s="2"/>
      <c r="I182" s="41">
        <v>79</v>
      </c>
      <c r="J182" s="41" t="str">
        <f t="shared" si="6"/>
        <v/>
      </c>
      <c r="K182" s="42" t="s">
        <v>1999</v>
      </c>
      <c r="L182" s="42" t="s">
        <v>2000</v>
      </c>
      <c r="M182" s="43">
        <v>2</v>
      </c>
      <c r="N182" s="44" t="s">
        <v>1318</v>
      </c>
      <c r="O182" s="45" t="str">
        <f t="shared" si="5"/>
        <v/>
      </c>
      <c r="P182" s="97">
        <v>30179</v>
      </c>
      <c r="W182" s="39">
        <v>357</v>
      </c>
      <c r="X182" s="40" t="s">
        <v>172</v>
      </c>
      <c r="Y182" s="80" t="s">
        <v>669</v>
      </c>
      <c r="AB182" s="74" t="s">
        <v>500</v>
      </c>
      <c r="AE182" t="s">
        <v>1293</v>
      </c>
      <c r="AF182" t="s">
        <v>1495</v>
      </c>
      <c r="AG182">
        <v>2</v>
      </c>
      <c r="AH182" t="s">
        <v>1315</v>
      </c>
    </row>
    <row r="183" spans="2:34">
      <c r="B183" s="1" t="s">
        <v>419</v>
      </c>
      <c r="C183" s="9"/>
      <c r="D183" s="9">
        <v>363</v>
      </c>
      <c r="E183" s="1" t="s">
        <v>880</v>
      </c>
      <c r="F183" s="2"/>
      <c r="I183" s="49">
        <v>80</v>
      </c>
      <c r="J183" s="49" t="str">
        <f t="shared" si="6"/>
        <v/>
      </c>
      <c r="K183" s="50" t="s">
        <v>2001</v>
      </c>
      <c r="L183" s="50" t="s">
        <v>2002</v>
      </c>
      <c r="M183" s="51">
        <v>1</v>
      </c>
      <c r="N183" s="52" t="s">
        <v>1319</v>
      </c>
      <c r="O183" s="53" t="str">
        <f t="shared" si="5"/>
        <v/>
      </c>
      <c r="P183" s="98">
        <v>30180</v>
      </c>
      <c r="W183" s="39">
        <v>359</v>
      </c>
      <c r="X183" s="40" t="s">
        <v>173</v>
      </c>
      <c r="Y183" s="80" t="s">
        <v>670</v>
      </c>
      <c r="AB183" s="74" t="s">
        <v>500</v>
      </c>
      <c r="AE183" t="s">
        <v>1294</v>
      </c>
      <c r="AF183" t="s">
        <v>1496</v>
      </c>
      <c r="AG183">
        <v>3</v>
      </c>
      <c r="AH183" t="s">
        <v>1315</v>
      </c>
    </row>
    <row r="184" spans="2:34">
      <c r="B184" s="1" t="s">
        <v>419</v>
      </c>
      <c r="C184" s="9"/>
      <c r="D184" s="9">
        <v>365</v>
      </c>
      <c r="E184" s="1" t="s">
        <v>175</v>
      </c>
      <c r="F184" s="2"/>
      <c r="I184" s="31">
        <v>81</v>
      </c>
      <c r="J184" s="31" t="str">
        <f t="shared" si="6"/>
        <v/>
      </c>
      <c r="K184" s="32" t="s">
        <v>2003</v>
      </c>
      <c r="L184" s="32" t="s">
        <v>2004</v>
      </c>
      <c r="M184" s="33">
        <v>1</v>
      </c>
      <c r="N184" s="34" t="s">
        <v>1318</v>
      </c>
      <c r="O184" s="35" t="str">
        <f t="shared" si="5"/>
        <v/>
      </c>
      <c r="P184" s="96">
        <v>30181</v>
      </c>
      <c r="W184" s="39">
        <v>361</v>
      </c>
      <c r="X184" s="40" t="s">
        <v>174</v>
      </c>
      <c r="Y184" s="80" t="s">
        <v>671</v>
      </c>
      <c r="AB184" s="74" t="s">
        <v>500</v>
      </c>
      <c r="AE184" t="s">
        <v>1295</v>
      </c>
      <c r="AF184" t="s">
        <v>1497</v>
      </c>
      <c r="AG184">
        <v>1</v>
      </c>
      <c r="AH184" t="s">
        <v>1316</v>
      </c>
    </row>
    <row r="185" spans="2:34">
      <c r="B185" s="1" t="s">
        <v>419</v>
      </c>
      <c r="C185" s="9"/>
      <c r="D185" s="9">
        <v>367</v>
      </c>
      <c r="E185" s="1" t="s">
        <v>176</v>
      </c>
      <c r="F185" s="2"/>
      <c r="I185" s="31">
        <v>82</v>
      </c>
      <c r="J185" s="31" t="str">
        <f t="shared" si="6"/>
        <v/>
      </c>
      <c r="K185" s="32" t="s">
        <v>2005</v>
      </c>
      <c r="L185" s="32" t="s">
        <v>2006</v>
      </c>
      <c r="M185" s="33">
        <v>1</v>
      </c>
      <c r="N185" s="34" t="s">
        <v>1318</v>
      </c>
      <c r="O185" s="35" t="str">
        <f t="shared" si="5"/>
        <v/>
      </c>
      <c r="P185" s="96">
        <v>30182</v>
      </c>
      <c r="W185" s="39">
        <v>363</v>
      </c>
      <c r="X185" s="40" t="s">
        <v>880</v>
      </c>
      <c r="Y185" s="80" t="s">
        <v>1072</v>
      </c>
      <c r="AB185" s="74" t="s">
        <v>500</v>
      </c>
      <c r="AE185" t="s">
        <v>1296</v>
      </c>
      <c r="AF185" t="s">
        <v>1498</v>
      </c>
      <c r="AG185">
        <v>1</v>
      </c>
      <c r="AH185" t="s">
        <v>1316</v>
      </c>
    </row>
    <row r="186" spans="2:34">
      <c r="B186" s="1" t="s">
        <v>419</v>
      </c>
      <c r="C186" s="9"/>
      <c r="D186" s="9">
        <v>369</v>
      </c>
      <c r="E186" s="57"/>
      <c r="F186" s="58"/>
      <c r="I186" s="31">
        <v>83</v>
      </c>
      <c r="J186" s="31" t="str">
        <f t="shared" si="6"/>
        <v/>
      </c>
      <c r="K186" s="32" t="s">
        <v>2007</v>
      </c>
      <c r="L186" s="32" t="s">
        <v>2008</v>
      </c>
      <c r="M186" s="33">
        <v>3</v>
      </c>
      <c r="N186" s="34" t="s">
        <v>1318</v>
      </c>
      <c r="O186" s="35" t="str">
        <f t="shared" si="5"/>
        <v/>
      </c>
      <c r="P186" s="96">
        <v>30183</v>
      </c>
      <c r="W186" s="39">
        <v>365</v>
      </c>
      <c r="X186" s="40" t="s">
        <v>175</v>
      </c>
      <c r="Y186" s="80" t="s">
        <v>672</v>
      </c>
      <c r="AB186" s="74" t="s">
        <v>500</v>
      </c>
      <c r="AE186" t="s">
        <v>1297</v>
      </c>
      <c r="AF186" t="s">
        <v>1499</v>
      </c>
      <c r="AG186">
        <v>1</v>
      </c>
      <c r="AH186" t="s">
        <v>1316</v>
      </c>
    </row>
    <row r="187" spans="2:34">
      <c r="B187" s="1" t="s">
        <v>420</v>
      </c>
      <c r="C187" s="9"/>
      <c r="D187" s="9">
        <v>371</v>
      </c>
      <c r="E187" s="1" t="s">
        <v>177</v>
      </c>
      <c r="F187" s="2"/>
      <c r="I187" s="41">
        <v>84</v>
      </c>
      <c r="J187" s="41" t="str">
        <f t="shared" si="6"/>
        <v/>
      </c>
      <c r="K187" s="42" t="s">
        <v>2009</v>
      </c>
      <c r="L187" s="42" t="s">
        <v>2010</v>
      </c>
      <c r="M187" s="43">
        <v>1</v>
      </c>
      <c r="N187" s="44" t="s">
        <v>1318</v>
      </c>
      <c r="O187" s="45" t="str">
        <f t="shared" si="5"/>
        <v/>
      </c>
      <c r="P187" s="97">
        <v>30184</v>
      </c>
      <c r="W187" s="39">
        <v>367</v>
      </c>
      <c r="X187" s="40" t="s">
        <v>176</v>
      </c>
      <c r="Y187" s="80" t="s">
        <v>673</v>
      </c>
      <c r="AB187" s="74" t="s">
        <v>500</v>
      </c>
      <c r="AE187" t="s">
        <v>1298</v>
      </c>
      <c r="AF187" t="s">
        <v>1500</v>
      </c>
      <c r="AG187">
        <v>1</v>
      </c>
      <c r="AH187" t="s">
        <v>1315</v>
      </c>
    </row>
    <row r="188" spans="2:34">
      <c r="B188" s="1" t="s">
        <v>420</v>
      </c>
      <c r="C188" s="9"/>
      <c r="D188" s="9">
        <v>373</v>
      </c>
      <c r="E188" s="1" t="s">
        <v>178</v>
      </c>
      <c r="F188" s="2"/>
      <c r="I188" s="49">
        <v>85</v>
      </c>
      <c r="J188" s="49" t="str">
        <f t="shared" si="6"/>
        <v/>
      </c>
      <c r="K188" s="50" t="s">
        <v>2011</v>
      </c>
      <c r="L188" s="50" t="s">
        <v>2012</v>
      </c>
      <c r="M188" s="51">
        <v>3</v>
      </c>
      <c r="N188" s="52" t="s">
        <v>1319</v>
      </c>
      <c r="O188" s="53" t="str">
        <f t="shared" si="5"/>
        <v/>
      </c>
      <c r="P188" s="98">
        <v>30185</v>
      </c>
      <c r="W188" s="39">
        <v>369</v>
      </c>
      <c r="X188" s="40"/>
      <c r="Y188" s="80" t="s">
        <v>526</v>
      </c>
      <c r="AB188" s="74" t="s">
        <v>500</v>
      </c>
      <c r="AE188" t="s">
        <v>1299</v>
      </c>
      <c r="AF188" t="s">
        <v>1501</v>
      </c>
      <c r="AG188">
        <v>1</v>
      </c>
      <c r="AH188" t="s">
        <v>1316</v>
      </c>
    </row>
    <row r="189" spans="2:34">
      <c r="B189" s="1" t="s">
        <v>420</v>
      </c>
      <c r="C189" s="9"/>
      <c r="D189" s="9">
        <v>375</v>
      </c>
      <c r="E189" s="1" t="s">
        <v>179</v>
      </c>
      <c r="F189" s="2"/>
      <c r="I189" s="31">
        <v>86</v>
      </c>
      <c r="J189" s="31" t="str">
        <f t="shared" si="6"/>
        <v/>
      </c>
      <c r="K189" s="32" t="s">
        <v>2013</v>
      </c>
      <c r="L189" s="32" t="s">
        <v>2014</v>
      </c>
      <c r="M189" s="33">
        <v>1</v>
      </c>
      <c r="N189" s="34" t="s">
        <v>1318</v>
      </c>
      <c r="O189" s="35" t="str">
        <f t="shared" si="5"/>
        <v/>
      </c>
      <c r="P189" s="96">
        <v>30186</v>
      </c>
      <c r="W189" s="39">
        <v>371</v>
      </c>
      <c r="X189" s="40" t="s">
        <v>177</v>
      </c>
      <c r="Y189" s="80" t="s">
        <v>674</v>
      </c>
      <c r="AB189" s="74" t="s">
        <v>500</v>
      </c>
      <c r="AE189" t="s">
        <v>1300</v>
      </c>
      <c r="AF189" t="s">
        <v>1502</v>
      </c>
      <c r="AG189">
        <v>3</v>
      </c>
      <c r="AH189" t="s">
        <v>1319</v>
      </c>
    </row>
    <row r="190" spans="2:34">
      <c r="B190" s="1" t="s">
        <v>420</v>
      </c>
      <c r="C190" s="9"/>
      <c r="D190" s="9">
        <v>377</v>
      </c>
      <c r="E190" s="1" t="s">
        <v>180</v>
      </c>
      <c r="F190" s="2"/>
      <c r="I190" s="31">
        <v>87</v>
      </c>
      <c r="J190" s="31" t="str">
        <f t="shared" si="6"/>
        <v/>
      </c>
      <c r="K190" s="32" t="s">
        <v>2015</v>
      </c>
      <c r="L190" s="32" t="s">
        <v>2016</v>
      </c>
      <c r="M190" s="33">
        <v>2</v>
      </c>
      <c r="N190" s="34" t="s">
        <v>1318</v>
      </c>
      <c r="O190" s="35" t="str">
        <f t="shared" si="5"/>
        <v/>
      </c>
      <c r="P190" s="96">
        <v>30187</v>
      </c>
      <c r="W190" s="39">
        <v>373</v>
      </c>
      <c r="X190" s="40" t="s">
        <v>178</v>
      </c>
      <c r="Y190" s="80" t="s">
        <v>1071</v>
      </c>
      <c r="AB190" s="74" t="s">
        <v>500</v>
      </c>
      <c r="AE190" t="s">
        <v>1301</v>
      </c>
      <c r="AF190" t="s">
        <v>1503</v>
      </c>
      <c r="AG190">
        <v>2</v>
      </c>
      <c r="AH190" t="s">
        <v>1316</v>
      </c>
    </row>
    <row r="191" spans="2:34">
      <c r="B191" s="1" t="s">
        <v>420</v>
      </c>
      <c r="C191" s="9"/>
      <c r="D191" s="9">
        <v>379</v>
      </c>
      <c r="E191" s="1" t="s">
        <v>181</v>
      </c>
      <c r="F191" s="2"/>
      <c r="I191" s="31">
        <v>88</v>
      </c>
      <c r="J191" s="31" t="str">
        <f t="shared" si="6"/>
        <v/>
      </c>
      <c r="K191" s="32" t="s">
        <v>2017</v>
      </c>
      <c r="L191" s="32" t="s">
        <v>2018</v>
      </c>
      <c r="M191" s="33">
        <v>1</v>
      </c>
      <c r="N191" s="34" t="s">
        <v>1319</v>
      </c>
      <c r="O191" s="35" t="str">
        <f t="shared" si="5"/>
        <v/>
      </c>
      <c r="P191" s="96">
        <v>30188</v>
      </c>
      <c r="W191" s="39">
        <v>375</v>
      </c>
      <c r="X191" s="40" t="s">
        <v>179</v>
      </c>
      <c r="Y191" s="80" t="s">
        <v>675</v>
      </c>
      <c r="AB191" s="74" t="s">
        <v>500</v>
      </c>
      <c r="AE191" t="s">
        <v>1302</v>
      </c>
      <c r="AF191" t="s">
        <v>1504</v>
      </c>
      <c r="AG191">
        <v>2</v>
      </c>
      <c r="AH191" t="s">
        <v>1316</v>
      </c>
    </row>
    <row r="192" spans="2:34">
      <c r="B192" s="1" t="s">
        <v>420</v>
      </c>
      <c r="C192" s="9"/>
      <c r="D192" s="9">
        <v>381</v>
      </c>
      <c r="E192" s="57"/>
      <c r="F192" s="58"/>
      <c r="I192" s="41">
        <v>89</v>
      </c>
      <c r="J192" s="41" t="str">
        <f t="shared" si="6"/>
        <v/>
      </c>
      <c r="K192" s="42" t="s">
        <v>2019</v>
      </c>
      <c r="L192" s="42" t="s">
        <v>2020</v>
      </c>
      <c r="M192" s="43">
        <v>1</v>
      </c>
      <c r="N192" s="44" t="s">
        <v>1319</v>
      </c>
      <c r="O192" s="45" t="str">
        <f t="shared" si="5"/>
        <v/>
      </c>
      <c r="P192" s="97">
        <v>30189</v>
      </c>
      <c r="W192" s="39">
        <v>377</v>
      </c>
      <c r="X192" s="40" t="s">
        <v>180</v>
      </c>
      <c r="Y192" s="80" t="s">
        <v>676</v>
      </c>
      <c r="AB192" s="74" t="s">
        <v>500</v>
      </c>
      <c r="AE192" t="s">
        <v>1303</v>
      </c>
      <c r="AF192" t="s">
        <v>1505</v>
      </c>
      <c r="AG192">
        <v>1</v>
      </c>
      <c r="AH192" t="s">
        <v>1315</v>
      </c>
    </row>
    <row r="193" spans="2:34">
      <c r="B193" s="1" t="s">
        <v>421</v>
      </c>
      <c r="C193" s="9"/>
      <c r="D193" s="9">
        <v>383</v>
      </c>
      <c r="E193" s="1" t="s">
        <v>182</v>
      </c>
      <c r="F193" s="2"/>
      <c r="I193" s="49">
        <v>90</v>
      </c>
      <c r="J193" s="49" t="str">
        <f t="shared" si="6"/>
        <v/>
      </c>
      <c r="K193" s="50" t="s">
        <v>2021</v>
      </c>
      <c r="L193" s="50" t="s">
        <v>2022</v>
      </c>
      <c r="M193" s="51">
        <v>3</v>
      </c>
      <c r="N193" s="52" t="s">
        <v>1318</v>
      </c>
      <c r="O193" s="53" t="str">
        <f t="shared" si="5"/>
        <v/>
      </c>
      <c r="P193" s="98">
        <v>30190</v>
      </c>
      <c r="W193" s="39">
        <v>379</v>
      </c>
      <c r="X193" s="40" t="s">
        <v>181</v>
      </c>
      <c r="Y193" s="80" t="s">
        <v>677</v>
      </c>
      <c r="AB193" s="74" t="s">
        <v>500</v>
      </c>
      <c r="AE193" t="s">
        <v>1304</v>
      </c>
      <c r="AF193" t="s">
        <v>1506</v>
      </c>
      <c r="AG193">
        <v>2</v>
      </c>
      <c r="AH193" t="s">
        <v>1317</v>
      </c>
    </row>
    <row r="194" spans="2:34">
      <c r="B194" s="1" t="s">
        <v>421</v>
      </c>
      <c r="C194" s="9"/>
      <c r="D194" s="9">
        <v>385</v>
      </c>
      <c r="E194" s="1" t="s">
        <v>183</v>
      </c>
      <c r="F194" s="2"/>
      <c r="I194" s="31">
        <v>91</v>
      </c>
      <c r="J194" s="31" t="str">
        <f t="shared" si="6"/>
        <v/>
      </c>
      <c r="K194" s="32" t="s">
        <v>2023</v>
      </c>
      <c r="L194" s="32" t="s">
        <v>2024</v>
      </c>
      <c r="M194" s="33">
        <v>1</v>
      </c>
      <c r="N194" s="34" t="s">
        <v>1319</v>
      </c>
      <c r="O194" s="35" t="str">
        <f t="shared" si="5"/>
        <v/>
      </c>
      <c r="P194" s="96">
        <v>30191</v>
      </c>
      <c r="W194" s="39">
        <v>381</v>
      </c>
      <c r="X194" s="40"/>
      <c r="Y194" s="80" t="s">
        <v>526</v>
      </c>
      <c r="AB194" s="74" t="s">
        <v>500</v>
      </c>
      <c r="AE194" t="s">
        <v>1305</v>
      </c>
      <c r="AF194" t="s">
        <v>1507</v>
      </c>
      <c r="AG194">
        <v>2</v>
      </c>
      <c r="AH194" t="s">
        <v>1315</v>
      </c>
    </row>
    <row r="195" spans="2:34">
      <c r="B195" s="1" t="s">
        <v>421</v>
      </c>
      <c r="C195" s="9"/>
      <c r="D195" s="9">
        <v>387</v>
      </c>
      <c r="E195" s="1" t="s">
        <v>184</v>
      </c>
      <c r="F195" s="2"/>
      <c r="I195" s="31">
        <v>92</v>
      </c>
      <c r="J195" s="31" t="str">
        <f t="shared" si="6"/>
        <v/>
      </c>
      <c r="K195" s="32" t="s">
        <v>2025</v>
      </c>
      <c r="L195" s="32" t="s">
        <v>2026</v>
      </c>
      <c r="M195" s="33">
        <v>2</v>
      </c>
      <c r="N195" s="34" t="s">
        <v>1319</v>
      </c>
      <c r="O195" s="35" t="str">
        <f t="shared" si="5"/>
        <v/>
      </c>
      <c r="P195" s="96">
        <v>30192</v>
      </c>
      <c r="W195" s="39">
        <v>383</v>
      </c>
      <c r="X195" s="40" t="s">
        <v>182</v>
      </c>
      <c r="Y195" s="80" t="s">
        <v>678</v>
      </c>
      <c r="AB195" s="74" t="s">
        <v>500</v>
      </c>
      <c r="AE195" t="s">
        <v>1306</v>
      </c>
      <c r="AF195" t="s">
        <v>1508</v>
      </c>
      <c r="AG195">
        <v>3</v>
      </c>
      <c r="AH195" t="s">
        <v>1315</v>
      </c>
    </row>
    <row r="196" spans="2:34">
      <c r="B196" s="1" t="s">
        <v>421</v>
      </c>
      <c r="C196" s="9"/>
      <c r="D196" s="9">
        <v>389</v>
      </c>
      <c r="E196" s="1" t="s">
        <v>185</v>
      </c>
      <c r="F196" s="2"/>
      <c r="I196" s="31">
        <v>93</v>
      </c>
      <c r="J196" s="31" t="str">
        <f t="shared" si="6"/>
        <v/>
      </c>
      <c r="K196" s="32" t="s">
        <v>2027</v>
      </c>
      <c r="L196" s="32" t="s">
        <v>2028</v>
      </c>
      <c r="M196" s="33">
        <v>3</v>
      </c>
      <c r="N196" s="34" t="s">
        <v>1318</v>
      </c>
      <c r="O196" s="35" t="str">
        <f t="shared" ref="O196:O202" si="7">IF($W$2="","",VLOOKUP($W$2,$W$4:$X$609,2,1))</f>
        <v/>
      </c>
      <c r="P196" s="96">
        <v>30193</v>
      </c>
      <c r="W196" s="39">
        <v>385</v>
      </c>
      <c r="X196" s="40" t="s">
        <v>183</v>
      </c>
      <c r="Y196" s="80" t="s">
        <v>679</v>
      </c>
      <c r="AB196" s="74" t="s">
        <v>500</v>
      </c>
      <c r="AE196" t="s">
        <v>1307</v>
      </c>
      <c r="AF196" t="s">
        <v>1509</v>
      </c>
      <c r="AG196">
        <v>1</v>
      </c>
      <c r="AH196" t="s">
        <v>1316</v>
      </c>
    </row>
    <row r="197" spans="2:34">
      <c r="B197" s="1" t="s">
        <v>421</v>
      </c>
      <c r="C197" s="9"/>
      <c r="D197" s="9">
        <v>391</v>
      </c>
      <c r="E197" s="1" t="s">
        <v>186</v>
      </c>
      <c r="F197" s="2"/>
      <c r="I197" s="41">
        <v>94</v>
      </c>
      <c r="J197" s="41" t="str">
        <f t="shared" si="6"/>
        <v/>
      </c>
      <c r="K197" s="42" t="s">
        <v>2029</v>
      </c>
      <c r="L197" s="42" t="s">
        <v>2030</v>
      </c>
      <c r="M197" s="43">
        <v>2</v>
      </c>
      <c r="N197" s="44" t="s">
        <v>1318</v>
      </c>
      <c r="O197" s="45" t="str">
        <f t="shared" si="7"/>
        <v/>
      </c>
      <c r="P197" s="97">
        <v>30194</v>
      </c>
      <c r="W197" s="39">
        <v>387</v>
      </c>
      <c r="X197" s="40" t="s">
        <v>184</v>
      </c>
      <c r="Y197" s="80" t="s">
        <v>1070</v>
      </c>
      <c r="AB197" s="74" t="s">
        <v>500</v>
      </c>
      <c r="AE197" t="s">
        <v>1308</v>
      </c>
      <c r="AF197" t="s">
        <v>1510</v>
      </c>
      <c r="AG197">
        <v>3</v>
      </c>
      <c r="AH197" t="s">
        <v>1315</v>
      </c>
    </row>
    <row r="198" spans="2:34">
      <c r="B198" s="1" t="s">
        <v>421</v>
      </c>
      <c r="C198" s="9"/>
      <c r="D198" s="9">
        <v>393</v>
      </c>
      <c r="E198" s="1" t="s">
        <v>187</v>
      </c>
      <c r="F198" s="2"/>
      <c r="I198" s="49">
        <v>95</v>
      </c>
      <c r="J198" s="49" t="str">
        <f t="shared" si="6"/>
        <v/>
      </c>
      <c r="K198" s="50" t="s">
        <v>2031</v>
      </c>
      <c r="L198" s="50" t="s">
        <v>2032</v>
      </c>
      <c r="M198" s="51">
        <v>3</v>
      </c>
      <c r="N198" s="52" t="s">
        <v>1319</v>
      </c>
      <c r="O198" s="53" t="str">
        <f t="shared" si="7"/>
        <v/>
      </c>
      <c r="P198" s="98">
        <v>30195</v>
      </c>
      <c r="W198" s="39">
        <v>389</v>
      </c>
      <c r="X198" s="40" t="s">
        <v>185</v>
      </c>
      <c r="Y198" s="80" t="s">
        <v>680</v>
      </c>
      <c r="AB198" s="74" t="s">
        <v>500</v>
      </c>
      <c r="AE198" t="s">
        <v>1309</v>
      </c>
      <c r="AF198" t="s">
        <v>1511</v>
      </c>
      <c r="AG198">
        <v>3</v>
      </c>
      <c r="AH198" t="s">
        <v>1315</v>
      </c>
    </row>
    <row r="199" spans="2:34">
      <c r="B199" s="1" t="s">
        <v>421</v>
      </c>
      <c r="C199" s="9"/>
      <c r="D199" s="9">
        <v>395</v>
      </c>
      <c r="E199" s="1" t="s">
        <v>188</v>
      </c>
      <c r="F199" s="2"/>
      <c r="I199" s="31">
        <v>96</v>
      </c>
      <c r="J199" s="31" t="str">
        <f t="shared" si="6"/>
        <v/>
      </c>
      <c r="K199" s="32" t="s">
        <v>2033</v>
      </c>
      <c r="L199" s="32" t="s">
        <v>2034</v>
      </c>
      <c r="M199" s="33">
        <v>3</v>
      </c>
      <c r="N199" s="34" t="s">
        <v>1318</v>
      </c>
      <c r="O199" s="35" t="str">
        <f t="shared" si="7"/>
        <v/>
      </c>
      <c r="P199" s="96">
        <v>30196</v>
      </c>
      <c r="W199" s="39">
        <v>391</v>
      </c>
      <c r="X199" s="40" t="s">
        <v>186</v>
      </c>
      <c r="Y199" s="80" t="s">
        <v>681</v>
      </c>
      <c r="AB199" s="74" t="s">
        <v>500</v>
      </c>
      <c r="AE199" t="s">
        <v>1310</v>
      </c>
      <c r="AF199" t="s">
        <v>1512</v>
      </c>
      <c r="AG199">
        <v>1</v>
      </c>
      <c r="AH199" t="s">
        <v>1316</v>
      </c>
    </row>
    <row r="200" spans="2:34">
      <c r="B200" s="1" t="s">
        <v>421</v>
      </c>
      <c r="C200" s="9"/>
      <c r="D200" s="9">
        <v>397</v>
      </c>
      <c r="E200" s="1" t="s">
        <v>189</v>
      </c>
      <c r="F200" s="2"/>
      <c r="I200" s="31">
        <v>97</v>
      </c>
      <c r="J200" s="31" t="str">
        <f t="shared" si="6"/>
        <v/>
      </c>
      <c r="K200" s="32" t="s">
        <v>2035</v>
      </c>
      <c r="L200" s="32" t="s">
        <v>2036</v>
      </c>
      <c r="M200" s="33">
        <v>1</v>
      </c>
      <c r="N200" s="34" t="s">
        <v>1318</v>
      </c>
      <c r="O200" s="35" t="str">
        <f t="shared" si="7"/>
        <v/>
      </c>
      <c r="P200" s="96">
        <v>30197</v>
      </c>
      <c r="W200" s="39">
        <v>393</v>
      </c>
      <c r="X200" s="40" t="s">
        <v>187</v>
      </c>
      <c r="Y200" s="80" t="s">
        <v>682</v>
      </c>
      <c r="AB200" s="74" t="s">
        <v>500</v>
      </c>
      <c r="AE200" t="s">
        <v>1311</v>
      </c>
      <c r="AF200" t="s">
        <v>1513</v>
      </c>
      <c r="AG200">
        <v>1</v>
      </c>
      <c r="AH200" t="s">
        <v>1315</v>
      </c>
    </row>
    <row r="201" spans="2:34">
      <c r="B201" s="1" t="s">
        <v>421</v>
      </c>
      <c r="C201" s="9"/>
      <c r="D201" s="9">
        <v>399</v>
      </c>
      <c r="E201" s="57"/>
      <c r="F201" s="58"/>
      <c r="I201" s="31">
        <v>98</v>
      </c>
      <c r="J201" s="31" t="str">
        <f t="shared" si="6"/>
        <v/>
      </c>
      <c r="K201" s="32" t="s">
        <v>2037</v>
      </c>
      <c r="L201" s="32" t="s">
        <v>2038</v>
      </c>
      <c r="M201" s="33">
        <v>1</v>
      </c>
      <c r="N201" s="34" t="s">
        <v>1318</v>
      </c>
      <c r="O201" s="35" t="str">
        <f t="shared" si="7"/>
        <v/>
      </c>
      <c r="P201" s="96">
        <v>30198</v>
      </c>
      <c r="W201" s="39">
        <v>395</v>
      </c>
      <c r="X201" s="40" t="s">
        <v>188</v>
      </c>
      <c r="Y201" s="80" t="s">
        <v>683</v>
      </c>
      <c r="AB201" s="74" t="s">
        <v>500</v>
      </c>
      <c r="AE201" t="s">
        <v>1312</v>
      </c>
      <c r="AF201" t="s">
        <v>1514</v>
      </c>
      <c r="AG201">
        <v>2</v>
      </c>
      <c r="AH201" t="s">
        <v>1316</v>
      </c>
    </row>
    <row r="202" spans="2:34" ht="13.8" thickBot="1">
      <c r="B202" s="1" t="s">
        <v>422</v>
      </c>
      <c r="C202" s="9"/>
      <c r="D202" s="9">
        <v>401</v>
      </c>
      <c r="E202" s="1" t="s">
        <v>190</v>
      </c>
      <c r="F202" s="2"/>
      <c r="I202" s="60">
        <v>99</v>
      </c>
      <c r="J202" s="60" t="str">
        <f t="shared" si="6"/>
        <v/>
      </c>
      <c r="K202" s="61" t="s">
        <v>2039</v>
      </c>
      <c r="L202" s="61" t="s">
        <v>2040</v>
      </c>
      <c r="M202" s="62">
        <v>3</v>
      </c>
      <c r="N202" s="63" t="s">
        <v>1318</v>
      </c>
      <c r="O202" s="64" t="str">
        <f t="shared" si="7"/>
        <v/>
      </c>
      <c r="P202" s="99">
        <v>30199</v>
      </c>
      <c r="W202" s="39">
        <v>397</v>
      </c>
      <c r="X202" s="40" t="s">
        <v>189</v>
      </c>
      <c r="Y202" s="80" t="s">
        <v>684</v>
      </c>
      <c r="AB202" s="74" t="s">
        <v>500</v>
      </c>
      <c r="AE202" t="s">
        <v>1313</v>
      </c>
      <c r="AF202" t="s">
        <v>1515</v>
      </c>
      <c r="AG202">
        <v>2</v>
      </c>
      <c r="AH202" t="s">
        <v>1315</v>
      </c>
    </row>
    <row r="203" spans="2:34">
      <c r="B203" s="1" t="s">
        <v>422</v>
      </c>
      <c r="C203" s="9"/>
      <c r="D203" s="9">
        <v>403</v>
      </c>
      <c r="E203" s="1" t="s">
        <v>191</v>
      </c>
      <c r="F203" s="2"/>
      <c r="W203" s="39">
        <v>399</v>
      </c>
      <c r="X203" s="40"/>
      <c r="Y203" s="80" t="s">
        <v>526</v>
      </c>
      <c r="AB203" s="74" t="s">
        <v>500</v>
      </c>
      <c r="AE203" t="s">
        <v>1314</v>
      </c>
      <c r="AF203" t="s">
        <v>1516</v>
      </c>
      <c r="AG203">
        <v>1</v>
      </c>
      <c r="AH203" t="s">
        <v>1315</v>
      </c>
    </row>
    <row r="204" spans="2:34">
      <c r="B204" s="1" t="s">
        <v>422</v>
      </c>
      <c r="C204" s="9"/>
      <c r="D204" s="9">
        <v>405</v>
      </c>
      <c r="E204" s="1" t="s">
        <v>192</v>
      </c>
      <c r="F204" s="2"/>
      <c r="W204" s="39">
        <v>401</v>
      </c>
      <c r="X204" s="40" t="s">
        <v>190</v>
      </c>
      <c r="Y204" s="80" t="s">
        <v>685</v>
      </c>
      <c r="AB204" s="74" t="s">
        <v>500</v>
      </c>
    </row>
    <row r="205" spans="2:34">
      <c r="B205" s="1" t="s">
        <v>422</v>
      </c>
      <c r="C205" s="9"/>
      <c r="D205" s="9">
        <v>407</v>
      </c>
      <c r="E205" s="1" t="s">
        <v>193</v>
      </c>
      <c r="F205" s="2"/>
      <c r="W205" s="39">
        <v>403</v>
      </c>
      <c r="X205" s="40" t="s">
        <v>191</v>
      </c>
      <c r="Y205" s="80" t="s">
        <v>686</v>
      </c>
      <c r="AB205" s="74" t="s">
        <v>500</v>
      </c>
    </row>
    <row r="206" spans="2:34">
      <c r="B206" s="1" t="s">
        <v>422</v>
      </c>
      <c r="C206" s="9"/>
      <c r="D206" s="9">
        <v>409</v>
      </c>
      <c r="E206" s="1" t="s">
        <v>194</v>
      </c>
      <c r="F206" s="2"/>
      <c r="W206" s="39">
        <v>405</v>
      </c>
      <c r="X206" s="40" t="s">
        <v>192</v>
      </c>
      <c r="Y206" s="80" t="s">
        <v>687</v>
      </c>
      <c r="AB206" s="74" t="s">
        <v>500</v>
      </c>
    </row>
    <row r="207" spans="2:34">
      <c r="B207" s="1" t="s">
        <v>422</v>
      </c>
      <c r="C207" s="9"/>
      <c r="D207" s="9">
        <v>411</v>
      </c>
      <c r="E207" s="1" t="s">
        <v>195</v>
      </c>
      <c r="F207" s="2"/>
      <c r="W207" s="39">
        <v>407</v>
      </c>
      <c r="X207" s="40" t="s">
        <v>193</v>
      </c>
      <c r="Y207" s="80" t="s">
        <v>688</v>
      </c>
      <c r="AB207" s="74" t="s">
        <v>500</v>
      </c>
    </row>
    <row r="208" spans="2:34">
      <c r="B208" s="1" t="s">
        <v>422</v>
      </c>
      <c r="C208" s="9"/>
      <c r="D208" s="9">
        <v>413</v>
      </c>
      <c r="E208" s="1" t="s">
        <v>196</v>
      </c>
      <c r="F208" s="2"/>
      <c r="W208" s="39">
        <v>409</v>
      </c>
      <c r="X208" s="40" t="s">
        <v>194</v>
      </c>
      <c r="Y208" s="80" t="s">
        <v>689</v>
      </c>
      <c r="AB208" s="74" t="s">
        <v>500</v>
      </c>
    </row>
    <row r="209" spans="2:28">
      <c r="B209" s="1" t="s">
        <v>422</v>
      </c>
      <c r="C209" s="9"/>
      <c r="D209" s="9">
        <v>415</v>
      </c>
      <c r="E209" s="57"/>
      <c r="F209" s="58"/>
      <c r="W209" s="39">
        <v>411</v>
      </c>
      <c r="X209" s="40" t="s">
        <v>195</v>
      </c>
      <c r="Y209" s="80" t="s">
        <v>690</v>
      </c>
      <c r="AB209" s="74" t="s">
        <v>500</v>
      </c>
    </row>
    <row r="210" spans="2:28">
      <c r="B210" s="1" t="s">
        <v>423</v>
      </c>
      <c r="C210" s="9"/>
      <c r="D210" s="9">
        <v>417</v>
      </c>
      <c r="E210" s="1" t="s">
        <v>197</v>
      </c>
      <c r="F210" s="2"/>
      <c r="W210" s="39">
        <v>413</v>
      </c>
      <c r="X210" s="40" t="s">
        <v>196</v>
      </c>
      <c r="Y210" s="80" t="s">
        <v>691</v>
      </c>
      <c r="AB210" s="74" t="s">
        <v>500</v>
      </c>
    </row>
    <row r="211" spans="2:28">
      <c r="B211" s="1" t="s">
        <v>423</v>
      </c>
      <c r="C211" s="9"/>
      <c r="D211" s="9">
        <v>419</v>
      </c>
      <c r="E211" s="1" t="s">
        <v>198</v>
      </c>
      <c r="F211" s="2"/>
      <c r="W211" s="39">
        <v>415</v>
      </c>
      <c r="X211" s="40"/>
      <c r="Y211" s="80" t="s">
        <v>526</v>
      </c>
      <c r="AB211" s="74" t="s">
        <v>500</v>
      </c>
    </row>
    <row r="212" spans="2:28">
      <c r="B212" s="1" t="s">
        <v>423</v>
      </c>
      <c r="C212" s="9"/>
      <c r="D212" s="9">
        <v>421</v>
      </c>
      <c r="E212" s="69" t="s">
        <v>199</v>
      </c>
      <c r="F212" s="70"/>
      <c r="W212" s="39">
        <v>417</v>
      </c>
      <c r="X212" s="40" t="s">
        <v>197</v>
      </c>
      <c r="Y212" s="80" t="s">
        <v>692</v>
      </c>
      <c r="AB212" s="74" t="s">
        <v>500</v>
      </c>
    </row>
    <row r="213" spans="2:28">
      <c r="B213" s="1" t="s">
        <v>423</v>
      </c>
      <c r="C213" s="9"/>
      <c r="D213" s="9">
        <v>423</v>
      </c>
      <c r="E213" s="1" t="s">
        <v>200</v>
      </c>
      <c r="F213" s="2"/>
      <c r="W213" s="39">
        <v>419</v>
      </c>
      <c r="X213" s="40" t="s">
        <v>198</v>
      </c>
      <c r="Y213" s="80" t="s">
        <v>693</v>
      </c>
      <c r="AB213" s="74" t="s">
        <v>500</v>
      </c>
    </row>
    <row r="214" spans="2:28">
      <c r="B214" s="1" t="s">
        <v>423</v>
      </c>
      <c r="C214" s="9"/>
      <c r="D214" s="9">
        <v>425</v>
      </c>
      <c r="E214" s="1" t="s">
        <v>881</v>
      </c>
      <c r="F214" s="2"/>
      <c r="W214" s="39">
        <v>421</v>
      </c>
      <c r="X214" s="40" t="s">
        <v>199</v>
      </c>
      <c r="Y214" s="80" t="s">
        <v>1069</v>
      </c>
      <c r="AB214" s="74" t="s">
        <v>500</v>
      </c>
    </row>
    <row r="215" spans="2:28">
      <c r="B215" s="1" t="s">
        <v>423</v>
      </c>
      <c r="C215" s="9"/>
      <c r="D215" s="9">
        <v>427</v>
      </c>
      <c r="E215" s="1" t="s">
        <v>882</v>
      </c>
      <c r="F215" s="2"/>
      <c r="W215" s="39">
        <v>423</v>
      </c>
      <c r="X215" s="40" t="s">
        <v>200</v>
      </c>
      <c r="Y215" s="80" t="s">
        <v>694</v>
      </c>
      <c r="AB215" s="74" t="s">
        <v>500</v>
      </c>
    </row>
    <row r="216" spans="2:28">
      <c r="B216" s="1" t="s">
        <v>423</v>
      </c>
      <c r="C216" s="9"/>
      <c r="D216" s="9">
        <v>429</v>
      </c>
      <c r="E216" s="1" t="s">
        <v>201</v>
      </c>
      <c r="F216" s="2"/>
      <c r="W216" s="39">
        <v>425</v>
      </c>
      <c r="X216" s="40" t="s">
        <v>881</v>
      </c>
      <c r="Y216" s="80" t="s">
        <v>1539</v>
      </c>
      <c r="AB216" s="74" t="s">
        <v>500</v>
      </c>
    </row>
    <row r="217" spans="2:28">
      <c r="B217" s="1" t="s">
        <v>423</v>
      </c>
      <c r="C217" s="9"/>
      <c r="D217" s="9">
        <v>431</v>
      </c>
      <c r="E217" s="1" t="s">
        <v>202</v>
      </c>
      <c r="F217" s="2"/>
      <c r="W217" s="39">
        <v>427</v>
      </c>
      <c r="X217" s="40" t="s">
        <v>882</v>
      </c>
      <c r="Y217" s="80" t="s">
        <v>1538</v>
      </c>
      <c r="AB217" s="74" t="s">
        <v>500</v>
      </c>
    </row>
    <row r="218" spans="2:28">
      <c r="B218" s="1" t="s">
        <v>423</v>
      </c>
      <c r="C218" s="9"/>
      <c r="D218" s="9">
        <v>433</v>
      </c>
      <c r="E218" s="57"/>
      <c r="F218" s="58"/>
      <c r="W218" s="39">
        <v>429</v>
      </c>
      <c r="X218" s="40" t="s">
        <v>201</v>
      </c>
      <c r="Y218" s="80" t="s">
        <v>695</v>
      </c>
      <c r="AB218" s="74" t="s">
        <v>500</v>
      </c>
    </row>
    <row r="219" spans="2:28">
      <c r="B219" s="1" t="s">
        <v>423</v>
      </c>
      <c r="C219" s="9"/>
      <c r="D219" s="9">
        <v>435</v>
      </c>
      <c r="E219" s="57"/>
      <c r="F219" s="58"/>
      <c r="W219" s="39">
        <v>431</v>
      </c>
      <c r="X219" s="40" t="s">
        <v>202</v>
      </c>
      <c r="Y219" s="80" t="s">
        <v>696</v>
      </c>
      <c r="AB219" s="74" t="s">
        <v>500</v>
      </c>
    </row>
    <row r="220" spans="2:28">
      <c r="B220" s="1" t="s">
        <v>423</v>
      </c>
      <c r="C220" s="9"/>
      <c r="D220" s="9">
        <v>437</v>
      </c>
      <c r="E220" s="57"/>
      <c r="F220" s="58"/>
      <c r="W220" s="39">
        <v>433</v>
      </c>
      <c r="X220" s="40"/>
      <c r="Y220" s="80" t="s">
        <v>526</v>
      </c>
      <c r="AB220" s="74" t="s">
        <v>500</v>
      </c>
    </row>
    <row r="221" spans="2:28">
      <c r="B221" s="1" t="s">
        <v>203</v>
      </c>
      <c r="C221" s="9"/>
      <c r="D221" s="9">
        <v>439</v>
      </c>
      <c r="E221" s="1" t="s">
        <v>204</v>
      </c>
      <c r="F221" s="2"/>
      <c r="W221" s="39">
        <v>435</v>
      </c>
      <c r="X221" s="40"/>
      <c r="Y221" s="80" t="s">
        <v>526</v>
      </c>
      <c r="AB221" s="74" t="s">
        <v>500</v>
      </c>
    </row>
    <row r="222" spans="2:28">
      <c r="B222" s="1" t="s">
        <v>203</v>
      </c>
      <c r="C222" s="9"/>
      <c r="D222" s="9">
        <v>441</v>
      </c>
      <c r="E222" s="1" t="s">
        <v>205</v>
      </c>
      <c r="F222" s="2"/>
      <c r="W222" s="39">
        <v>437</v>
      </c>
      <c r="X222" s="40"/>
      <c r="Y222" s="80" t="s">
        <v>526</v>
      </c>
      <c r="AB222" s="74" t="s">
        <v>502</v>
      </c>
    </row>
    <row r="223" spans="2:28">
      <c r="B223" s="1" t="s">
        <v>203</v>
      </c>
      <c r="C223" s="9"/>
      <c r="D223" s="9">
        <v>443</v>
      </c>
      <c r="E223" s="1" t="s">
        <v>206</v>
      </c>
      <c r="F223" s="2"/>
      <c r="W223" s="39">
        <v>439</v>
      </c>
      <c r="X223" s="40" t="s">
        <v>204</v>
      </c>
      <c r="Y223" s="80" t="s">
        <v>697</v>
      </c>
      <c r="AB223" s="74" t="s">
        <v>502</v>
      </c>
    </row>
    <row r="224" spans="2:28">
      <c r="B224" s="1" t="s">
        <v>203</v>
      </c>
      <c r="C224" s="9"/>
      <c r="D224" s="9">
        <v>445</v>
      </c>
      <c r="E224" s="1" t="s">
        <v>207</v>
      </c>
      <c r="F224" s="2"/>
      <c r="W224" s="39">
        <v>441</v>
      </c>
      <c r="X224" s="40" t="s">
        <v>205</v>
      </c>
      <c r="Y224" s="80" t="s">
        <v>698</v>
      </c>
      <c r="AB224" s="74" t="s">
        <v>502</v>
      </c>
    </row>
    <row r="225" spans="2:28">
      <c r="B225" s="1" t="s">
        <v>203</v>
      </c>
      <c r="C225" s="9"/>
      <c r="D225" s="9">
        <v>447</v>
      </c>
      <c r="E225" s="1" t="s">
        <v>883</v>
      </c>
      <c r="F225" s="2"/>
      <c r="W225" s="39">
        <v>443</v>
      </c>
      <c r="X225" s="40" t="s">
        <v>206</v>
      </c>
      <c r="Y225" s="80" t="s">
        <v>1068</v>
      </c>
      <c r="AB225" s="74" t="s">
        <v>502</v>
      </c>
    </row>
    <row r="226" spans="2:28">
      <c r="B226" s="1" t="s">
        <v>203</v>
      </c>
      <c r="C226" s="9"/>
      <c r="D226" s="9">
        <v>449</v>
      </c>
      <c r="E226" s="1" t="s">
        <v>884</v>
      </c>
      <c r="F226" s="2"/>
      <c r="W226" s="39">
        <v>445</v>
      </c>
      <c r="X226" s="40" t="s">
        <v>207</v>
      </c>
      <c r="Y226" s="80" t="s">
        <v>699</v>
      </c>
      <c r="AB226" s="74" t="s">
        <v>502</v>
      </c>
    </row>
    <row r="227" spans="2:28">
      <c r="B227" s="1" t="s">
        <v>203</v>
      </c>
      <c r="C227" s="9"/>
      <c r="D227" s="9">
        <v>451</v>
      </c>
      <c r="E227" s="1" t="s">
        <v>885</v>
      </c>
      <c r="F227" s="2"/>
      <c r="W227" s="39">
        <v>447</v>
      </c>
      <c r="X227" s="40" t="s">
        <v>883</v>
      </c>
      <c r="Y227" s="80" t="s">
        <v>700</v>
      </c>
      <c r="AB227" s="74" t="s">
        <v>502</v>
      </c>
    </row>
    <row r="228" spans="2:28">
      <c r="B228" s="1" t="s">
        <v>203</v>
      </c>
      <c r="C228" s="9"/>
      <c r="D228" s="9">
        <v>453</v>
      </c>
      <c r="E228" s="1" t="s">
        <v>886</v>
      </c>
      <c r="F228" s="2"/>
      <c r="W228" s="39">
        <v>449</v>
      </c>
      <c r="X228" s="40" t="s">
        <v>884</v>
      </c>
      <c r="Y228" s="80" t="s">
        <v>701</v>
      </c>
      <c r="AB228" s="74" t="s">
        <v>502</v>
      </c>
    </row>
    <row r="229" spans="2:28">
      <c r="B229" s="1" t="s">
        <v>203</v>
      </c>
      <c r="C229" s="9"/>
      <c r="D229" s="9">
        <v>455</v>
      </c>
      <c r="E229" s="1" t="s">
        <v>887</v>
      </c>
      <c r="F229" s="2"/>
      <c r="W229" s="39">
        <v>451</v>
      </c>
      <c r="X229" s="40" t="s">
        <v>885</v>
      </c>
      <c r="Y229" s="80" t="s">
        <v>702</v>
      </c>
      <c r="AB229" s="74" t="s">
        <v>502</v>
      </c>
    </row>
    <row r="230" spans="2:28">
      <c r="B230" s="1" t="s">
        <v>203</v>
      </c>
      <c r="C230" s="9"/>
      <c r="D230" s="9">
        <v>457</v>
      </c>
      <c r="E230" s="1" t="s">
        <v>208</v>
      </c>
      <c r="F230" s="2"/>
      <c r="W230" s="39">
        <v>453</v>
      </c>
      <c r="X230" s="40" t="s">
        <v>886</v>
      </c>
      <c r="Y230" s="80" t="s">
        <v>703</v>
      </c>
      <c r="AB230" s="74" t="s">
        <v>502</v>
      </c>
    </row>
    <row r="231" spans="2:28">
      <c r="B231" s="1" t="s">
        <v>203</v>
      </c>
      <c r="C231" s="9"/>
      <c r="D231" s="9">
        <v>459</v>
      </c>
      <c r="E231" s="1" t="s">
        <v>209</v>
      </c>
      <c r="F231" s="2"/>
      <c r="W231" s="39">
        <v>455</v>
      </c>
      <c r="X231" s="40" t="s">
        <v>887</v>
      </c>
      <c r="Y231" s="80" t="s">
        <v>704</v>
      </c>
      <c r="AB231" s="74" t="s">
        <v>502</v>
      </c>
    </row>
    <row r="232" spans="2:28">
      <c r="B232" s="1" t="s">
        <v>203</v>
      </c>
      <c r="C232" s="9"/>
      <c r="D232" s="9">
        <v>461</v>
      </c>
      <c r="E232" s="1" t="s">
        <v>210</v>
      </c>
      <c r="F232" s="2"/>
      <c r="W232" s="39">
        <v>457</v>
      </c>
      <c r="X232" s="40" t="s">
        <v>208</v>
      </c>
      <c r="Y232" s="80" t="s">
        <v>705</v>
      </c>
      <c r="AB232" s="74" t="s">
        <v>502</v>
      </c>
    </row>
    <row r="233" spans="2:28">
      <c r="B233" s="1" t="s">
        <v>203</v>
      </c>
      <c r="C233" s="9"/>
      <c r="D233" s="9">
        <v>463</v>
      </c>
      <c r="E233" s="1" t="s">
        <v>211</v>
      </c>
      <c r="F233" s="2"/>
      <c r="W233" s="39">
        <v>459</v>
      </c>
      <c r="X233" s="40" t="s">
        <v>209</v>
      </c>
      <c r="Y233" s="80" t="s">
        <v>1067</v>
      </c>
      <c r="AB233" s="74" t="s">
        <v>502</v>
      </c>
    </row>
    <row r="234" spans="2:28">
      <c r="B234" s="1" t="s">
        <v>203</v>
      </c>
      <c r="C234" s="9"/>
      <c r="D234" s="9">
        <v>465</v>
      </c>
      <c r="E234" s="1" t="s">
        <v>888</v>
      </c>
      <c r="F234" s="2"/>
      <c r="W234" s="39">
        <v>461</v>
      </c>
      <c r="X234" s="40" t="s">
        <v>210</v>
      </c>
      <c r="Y234" s="80" t="s">
        <v>706</v>
      </c>
      <c r="AB234" s="74" t="s">
        <v>502</v>
      </c>
    </row>
    <row r="235" spans="2:28">
      <c r="B235" s="1" t="s">
        <v>203</v>
      </c>
      <c r="C235" s="9"/>
      <c r="D235" s="9">
        <v>467</v>
      </c>
      <c r="E235" s="1" t="s">
        <v>889</v>
      </c>
      <c r="F235" s="2"/>
      <c r="W235" s="39">
        <v>463</v>
      </c>
      <c r="X235" s="40" t="s">
        <v>211</v>
      </c>
      <c r="Y235" s="80" t="s">
        <v>707</v>
      </c>
      <c r="AB235" s="74" t="s">
        <v>502</v>
      </c>
    </row>
    <row r="236" spans="2:28">
      <c r="B236" s="1" t="s">
        <v>203</v>
      </c>
      <c r="C236" s="9"/>
      <c r="D236" s="9">
        <v>469</v>
      </c>
      <c r="E236" s="1" t="s">
        <v>890</v>
      </c>
      <c r="F236" s="2"/>
      <c r="W236" s="39">
        <v>465</v>
      </c>
      <c r="X236" s="40" t="s">
        <v>888</v>
      </c>
      <c r="Y236" s="80" t="s">
        <v>708</v>
      </c>
      <c r="AB236" s="74" t="s">
        <v>502</v>
      </c>
    </row>
    <row r="237" spans="2:28">
      <c r="B237" s="1" t="s">
        <v>203</v>
      </c>
      <c r="C237" s="9"/>
      <c r="D237" s="9">
        <v>471</v>
      </c>
      <c r="E237" s="1" t="s">
        <v>212</v>
      </c>
      <c r="F237" s="2"/>
      <c r="W237" s="39">
        <v>467</v>
      </c>
      <c r="X237" s="40" t="s">
        <v>889</v>
      </c>
      <c r="Y237" s="80" t="s">
        <v>1066</v>
      </c>
      <c r="AB237" s="74" t="s">
        <v>502</v>
      </c>
    </row>
    <row r="238" spans="2:28">
      <c r="B238" s="1" t="s">
        <v>203</v>
      </c>
      <c r="C238" s="9"/>
      <c r="D238" s="9">
        <v>473</v>
      </c>
      <c r="E238" s="1" t="s">
        <v>891</v>
      </c>
      <c r="F238" s="2"/>
      <c r="W238" s="39">
        <v>469</v>
      </c>
      <c r="X238" s="40" t="s">
        <v>890</v>
      </c>
      <c r="Y238" s="80" t="s">
        <v>709</v>
      </c>
      <c r="AB238" s="74" t="s">
        <v>502</v>
      </c>
    </row>
    <row r="239" spans="2:28">
      <c r="B239" s="1" t="s">
        <v>203</v>
      </c>
      <c r="C239" s="9"/>
      <c r="D239" s="9">
        <v>475</v>
      </c>
      <c r="E239" s="1" t="s">
        <v>892</v>
      </c>
      <c r="F239" s="2"/>
      <c r="W239" s="39">
        <v>471</v>
      </c>
      <c r="X239" s="40" t="s">
        <v>212</v>
      </c>
      <c r="Y239" s="80" t="s">
        <v>710</v>
      </c>
      <c r="AB239" s="74" t="s">
        <v>502</v>
      </c>
    </row>
    <row r="240" spans="2:28">
      <c r="B240" s="1" t="s">
        <v>203</v>
      </c>
      <c r="C240" s="9"/>
      <c r="D240" s="9">
        <v>477</v>
      </c>
      <c r="E240" s="1" t="s">
        <v>213</v>
      </c>
      <c r="F240" s="2"/>
      <c r="W240" s="39">
        <v>473</v>
      </c>
      <c r="X240" s="40" t="s">
        <v>891</v>
      </c>
      <c r="Y240" s="80" t="s">
        <v>711</v>
      </c>
      <c r="AB240" s="74" t="s">
        <v>502</v>
      </c>
    </row>
    <row r="241" spans="2:28">
      <c r="B241" s="1" t="s">
        <v>203</v>
      </c>
      <c r="C241" s="9"/>
      <c r="D241" s="9">
        <v>479</v>
      </c>
      <c r="E241" s="1" t="s">
        <v>214</v>
      </c>
      <c r="F241" s="2"/>
      <c r="W241" s="39">
        <v>475</v>
      </c>
      <c r="X241" s="40" t="s">
        <v>892</v>
      </c>
      <c r="Y241" s="80" t="s">
        <v>712</v>
      </c>
      <c r="AB241" s="74" t="s">
        <v>502</v>
      </c>
    </row>
    <row r="242" spans="2:28">
      <c r="B242" s="1" t="s">
        <v>203</v>
      </c>
      <c r="C242" s="9"/>
      <c r="D242" s="9">
        <v>481</v>
      </c>
      <c r="E242" s="1" t="s">
        <v>215</v>
      </c>
      <c r="F242" s="2"/>
      <c r="W242" s="39">
        <v>477</v>
      </c>
      <c r="X242" s="40" t="s">
        <v>213</v>
      </c>
      <c r="Y242" s="80" t="s">
        <v>713</v>
      </c>
      <c r="AB242" s="74" t="s">
        <v>502</v>
      </c>
    </row>
    <row r="243" spans="2:28">
      <c r="B243" s="1" t="s">
        <v>203</v>
      </c>
      <c r="C243" s="9"/>
      <c r="D243" s="9">
        <v>483</v>
      </c>
      <c r="E243" s="1" t="s">
        <v>216</v>
      </c>
      <c r="F243" s="2"/>
      <c r="W243" s="39">
        <v>479</v>
      </c>
      <c r="X243" s="40" t="s">
        <v>214</v>
      </c>
      <c r="Y243" s="80" t="s">
        <v>714</v>
      </c>
      <c r="AB243" s="74" t="s">
        <v>502</v>
      </c>
    </row>
    <row r="244" spans="2:28">
      <c r="B244" s="1" t="s">
        <v>203</v>
      </c>
      <c r="C244" s="9"/>
      <c r="D244" s="9">
        <v>485</v>
      </c>
      <c r="E244" s="1" t="s">
        <v>217</v>
      </c>
      <c r="F244" s="2"/>
      <c r="W244" s="39">
        <v>481</v>
      </c>
      <c r="X244" s="40" t="s">
        <v>215</v>
      </c>
      <c r="Y244" s="80" t="s">
        <v>715</v>
      </c>
      <c r="AB244" s="74" t="s">
        <v>502</v>
      </c>
    </row>
    <row r="245" spans="2:28">
      <c r="B245" s="1" t="s">
        <v>203</v>
      </c>
      <c r="C245" s="9"/>
      <c r="D245" s="9">
        <v>487</v>
      </c>
      <c r="E245" s="1" t="s">
        <v>218</v>
      </c>
      <c r="F245" s="2"/>
      <c r="W245" s="39">
        <v>483</v>
      </c>
      <c r="X245" s="40" t="s">
        <v>216</v>
      </c>
      <c r="Y245" s="80" t="s">
        <v>716</v>
      </c>
      <c r="AB245" s="74" t="s">
        <v>502</v>
      </c>
    </row>
    <row r="246" spans="2:28">
      <c r="B246" s="1" t="s">
        <v>203</v>
      </c>
      <c r="C246" s="9"/>
      <c r="D246" s="9">
        <v>489</v>
      </c>
      <c r="E246" s="57"/>
      <c r="F246" s="58"/>
      <c r="W246" s="39">
        <v>485</v>
      </c>
      <c r="X246" s="40" t="s">
        <v>217</v>
      </c>
      <c r="Y246" s="80" t="s">
        <v>717</v>
      </c>
      <c r="AB246" s="74" t="s">
        <v>502</v>
      </c>
    </row>
    <row r="247" spans="2:28">
      <c r="B247" s="1" t="s">
        <v>203</v>
      </c>
      <c r="C247" s="9"/>
      <c r="D247" s="9">
        <v>491</v>
      </c>
      <c r="E247" s="57"/>
      <c r="F247" s="58"/>
      <c r="W247" s="39">
        <v>487</v>
      </c>
      <c r="X247" s="40" t="s">
        <v>218</v>
      </c>
      <c r="Y247" s="80" t="s">
        <v>718</v>
      </c>
      <c r="AB247" s="74" t="s">
        <v>502</v>
      </c>
    </row>
    <row r="248" spans="2:28">
      <c r="B248" s="1" t="s">
        <v>203</v>
      </c>
      <c r="C248" s="9"/>
      <c r="D248" s="9">
        <v>493</v>
      </c>
      <c r="E248" s="57"/>
      <c r="F248" s="58"/>
      <c r="W248" s="39">
        <v>489</v>
      </c>
      <c r="X248" s="40"/>
      <c r="Y248" s="80" t="s">
        <v>526</v>
      </c>
      <c r="AB248" s="74" t="s">
        <v>502</v>
      </c>
    </row>
    <row r="249" spans="2:28">
      <c r="B249" s="1" t="s">
        <v>203</v>
      </c>
      <c r="C249" s="9"/>
      <c r="D249" s="9">
        <v>495</v>
      </c>
      <c r="E249" s="57"/>
      <c r="F249" s="58"/>
      <c r="W249" s="39">
        <v>491</v>
      </c>
      <c r="X249" s="40"/>
      <c r="Y249" s="80" t="s">
        <v>526</v>
      </c>
      <c r="AB249" s="74" t="s">
        <v>502</v>
      </c>
    </row>
    <row r="250" spans="2:28">
      <c r="B250" s="1" t="s">
        <v>203</v>
      </c>
      <c r="C250" s="9"/>
      <c r="D250" s="9">
        <v>497</v>
      </c>
      <c r="E250" s="57"/>
      <c r="F250" s="58"/>
      <c r="W250" s="39">
        <v>493</v>
      </c>
      <c r="X250" s="40"/>
      <c r="Y250" s="80" t="s">
        <v>526</v>
      </c>
      <c r="AB250" s="74" t="s">
        <v>502</v>
      </c>
    </row>
    <row r="251" spans="2:28">
      <c r="B251" s="1" t="s">
        <v>424</v>
      </c>
      <c r="C251" s="9"/>
      <c r="D251" s="9">
        <v>499</v>
      </c>
      <c r="E251" s="1" t="s">
        <v>893</v>
      </c>
      <c r="F251" s="2"/>
      <c r="W251" s="39">
        <v>495</v>
      </c>
      <c r="X251" s="40"/>
      <c r="Y251" s="80" t="s">
        <v>526</v>
      </c>
      <c r="AB251" s="74" t="s">
        <v>502</v>
      </c>
    </row>
    <row r="252" spans="2:28">
      <c r="B252" s="1" t="s">
        <v>424</v>
      </c>
      <c r="C252" s="9"/>
      <c r="D252" s="9">
        <v>501</v>
      </c>
      <c r="E252" s="1" t="s">
        <v>894</v>
      </c>
      <c r="F252" s="2"/>
      <c r="W252" s="39">
        <v>497</v>
      </c>
      <c r="X252" s="40"/>
      <c r="Y252" s="80" t="s">
        <v>526</v>
      </c>
      <c r="AB252" s="74" t="s">
        <v>503</v>
      </c>
    </row>
    <row r="253" spans="2:28">
      <c r="B253" s="1" t="s">
        <v>424</v>
      </c>
      <c r="C253" s="9"/>
      <c r="D253" s="9">
        <v>503</v>
      </c>
      <c r="E253" s="1" t="s">
        <v>895</v>
      </c>
      <c r="F253" s="2"/>
      <c r="W253" s="39">
        <v>499</v>
      </c>
      <c r="X253" s="40" t="s">
        <v>893</v>
      </c>
      <c r="Y253" s="80" t="s">
        <v>1065</v>
      </c>
      <c r="AB253" s="74" t="s">
        <v>503</v>
      </c>
    </row>
    <row r="254" spans="2:28">
      <c r="B254" s="1" t="s">
        <v>424</v>
      </c>
      <c r="C254" s="9"/>
      <c r="D254" s="9">
        <v>505</v>
      </c>
      <c r="E254" s="1" t="s">
        <v>219</v>
      </c>
      <c r="F254" s="2"/>
      <c r="W254" s="39">
        <v>501</v>
      </c>
      <c r="X254" s="40" t="s">
        <v>894</v>
      </c>
      <c r="Y254" s="80" t="s">
        <v>1064</v>
      </c>
      <c r="AB254" s="74" t="s">
        <v>503</v>
      </c>
    </row>
    <row r="255" spans="2:28">
      <c r="B255" s="1" t="s">
        <v>424</v>
      </c>
      <c r="C255" s="9"/>
      <c r="D255" s="9">
        <v>507</v>
      </c>
      <c r="E255" s="1" t="s">
        <v>896</v>
      </c>
      <c r="F255" s="2"/>
      <c r="W255" s="39">
        <v>503</v>
      </c>
      <c r="X255" s="40" t="s">
        <v>895</v>
      </c>
      <c r="Y255" s="80" t="s">
        <v>719</v>
      </c>
      <c r="AB255" s="74" t="s">
        <v>503</v>
      </c>
    </row>
    <row r="256" spans="2:28">
      <c r="B256" s="1" t="s">
        <v>424</v>
      </c>
      <c r="C256" s="9"/>
      <c r="D256" s="9">
        <v>509</v>
      </c>
      <c r="E256" s="1" t="s">
        <v>220</v>
      </c>
      <c r="F256" s="2"/>
      <c r="W256" s="39">
        <v>505</v>
      </c>
      <c r="X256" s="40" t="s">
        <v>219</v>
      </c>
      <c r="Y256" s="80" t="s">
        <v>720</v>
      </c>
      <c r="AB256" s="74" t="s">
        <v>503</v>
      </c>
    </row>
    <row r="257" spans="2:28">
      <c r="B257" s="1" t="s">
        <v>424</v>
      </c>
      <c r="C257" s="9"/>
      <c r="D257" s="9">
        <v>511</v>
      </c>
      <c r="E257" s="1" t="s">
        <v>221</v>
      </c>
      <c r="F257" s="2"/>
      <c r="W257" s="39">
        <v>507</v>
      </c>
      <c r="X257" s="40" t="s">
        <v>896</v>
      </c>
      <c r="Y257" s="80" t="s">
        <v>721</v>
      </c>
      <c r="AB257" s="74" t="s">
        <v>503</v>
      </c>
    </row>
    <row r="258" spans="2:28">
      <c r="B258" s="1" t="s">
        <v>424</v>
      </c>
      <c r="C258" s="9"/>
      <c r="D258" s="9">
        <v>513</v>
      </c>
      <c r="E258" s="1" t="s">
        <v>897</v>
      </c>
      <c r="F258" s="2"/>
      <c r="W258" s="39">
        <v>509</v>
      </c>
      <c r="X258" s="40" t="s">
        <v>220</v>
      </c>
      <c r="Y258" s="80" t="s">
        <v>722</v>
      </c>
      <c r="AB258" s="74" t="s">
        <v>503</v>
      </c>
    </row>
    <row r="259" spans="2:28">
      <c r="B259" s="1" t="s">
        <v>424</v>
      </c>
      <c r="C259" s="9"/>
      <c r="D259" s="9">
        <v>515</v>
      </c>
      <c r="E259" s="1" t="s">
        <v>898</v>
      </c>
      <c r="F259" s="2"/>
      <c r="W259" s="39">
        <v>511</v>
      </c>
      <c r="X259" s="40" t="s">
        <v>221</v>
      </c>
      <c r="Y259" s="80" t="s">
        <v>723</v>
      </c>
      <c r="AB259" s="74" t="s">
        <v>503</v>
      </c>
    </row>
    <row r="260" spans="2:28">
      <c r="B260" s="1" t="s">
        <v>424</v>
      </c>
      <c r="C260" s="9"/>
      <c r="D260" s="9">
        <v>517</v>
      </c>
      <c r="E260" s="57"/>
      <c r="F260" s="58"/>
      <c r="W260" s="39">
        <v>513</v>
      </c>
      <c r="X260" s="40" t="s">
        <v>897</v>
      </c>
      <c r="Y260" s="80" t="s">
        <v>724</v>
      </c>
      <c r="AB260" s="74" t="s">
        <v>503</v>
      </c>
    </row>
    <row r="261" spans="2:28">
      <c r="B261" s="1" t="s">
        <v>424</v>
      </c>
      <c r="C261" s="9"/>
      <c r="D261" s="9">
        <v>519</v>
      </c>
      <c r="E261" s="57"/>
      <c r="F261" s="58"/>
      <c r="W261" s="39">
        <v>515</v>
      </c>
      <c r="X261" s="40" t="s">
        <v>898</v>
      </c>
      <c r="Y261" s="80" t="s">
        <v>725</v>
      </c>
      <c r="AB261" s="74" t="s">
        <v>503</v>
      </c>
    </row>
    <row r="262" spans="2:28">
      <c r="B262" s="1" t="s">
        <v>424</v>
      </c>
      <c r="C262" s="9"/>
      <c r="D262" s="9">
        <v>521</v>
      </c>
      <c r="E262" s="57"/>
      <c r="F262" s="58"/>
      <c r="W262" s="39">
        <v>517</v>
      </c>
      <c r="X262" s="40"/>
      <c r="Y262" s="80" t="s">
        <v>526</v>
      </c>
      <c r="AB262" s="74" t="s">
        <v>503</v>
      </c>
    </row>
    <row r="263" spans="2:28">
      <c r="B263" s="1" t="s">
        <v>425</v>
      </c>
      <c r="C263" s="9"/>
      <c r="D263" s="9">
        <v>523</v>
      </c>
      <c r="E263" s="57"/>
      <c r="F263" s="58"/>
      <c r="W263" s="39">
        <v>519</v>
      </c>
      <c r="X263" s="40"/>
      <c r="Y263" s="80" t="s">
        <v>526</v>
      </c>
      <c r="AB263" s="74" t="s">
        <v>503</v>
      </c>
    </row>
    <row r="264" spans="2:28">
      <c r="B264" s="1" t="s">
        <v>425</v>
      </c>
      <c r="C264" s="9"/>
      <c r="D264" s="9">
        <v>525</v>
      </c>
      <c r="E264" s="57"/>
      <c r="F264" s="58"/>
      <c r="W264" s="39">
        <v>521</v>
      </c>
      <c r="X264" s="40"/>
      <c r="Y264" s="80" t="s">
        <v>526</v>
      </c>
      <c r="AB264" s="74" t="s">
        <v>504</v>
      </c>
    </row>
    <row r="265" spans="2:28">
      <c r="B265" s="1" t="s">
        <v>425</v>
      </c>
      <c r="C265" s="9"/>
      <c r="D265" s="9">
        <v>527</v>
      </c>
      <c r="E265" s="57"/>
      <c r="F265" s="58"/>
      <c r="W265" s="39">
        <v>523</v>
      </c>
      <c r="X265" s="40"/>
      <c r="Y265" s="80" t="s">
        <v>526</v>
      </c>
      <c r="AB265" s="74" t="s">
        <v>504</v>
      </c>
    </row>
    <row r="266" spans="2:28">
      <c r="B266" s="1" t="s">
        <v>425</v>
      </c>
      <c r="C266" s="9"/>
      <c r="D266" s="9">
        <v>529</v>
      </c>
      <c r="E266" s="57"/>
      <c r="F266" s="58"/>
      <c r="W266" s="39">
        <v>525</v>
      </c>
      <c r="X266" s="40"/>
      <c r="Y266" s="80" t="s">
        <v>526</v>
      </c>
      <c r="AB266" s="74" t="s">
        <v>504</v>
      </c>
    </row>
    <row r="267" spans="2:28">
      <c r="B267" s="1" t="s">
        <v>425</v>
      </c>
      <c r="C267" s="9"/>
      <c r="D267" s="9">
        <v>531</v>
      </c>
      <c r="E267" s="57"/>
      <c r="F267" s="58"/>
      <c r="W267" s="39">
        <v>527</v>
      </c>
      <c r="X267" s="40"/>
      <c r="Y267" s="80" t="s">
        <v>526</v>
      </c>
      <c r="AB267" s="74" t="s">
        <v>504</v>
      </c>
    </row>
    <row r="268" spans="2:28">
      <c r="B268" s="1" t="s">
        <v>425</v>
      </c>
      <c r="C268" s="9"/>
      <c r="D268" s="9">
        <v>533</v>
      </c>
      <c r="E268" s="1" t="s">
        <v>222</v>
      </c>
      <c r="F268" s="2"/>
      <c r="W268" s="39">
        <v>529</v>
      </c>
      <c r="X268" s="40"/>
      <c r="Y268" s="80" t="s">
        <v>526</v>
      </c>
      <c r="AB268" s="74" t="s">
        <v>504</v>
      </c>
    </row>
    <row r="269" spans="2:28">
      <c r="B269" s="1" t="s">
        <v>425</v>
      </c>
      <c r="C269" s="9"/>
      <c r="D269" s="9">
        <v>535</v>
      </c>
      <c r="E269" s="1" t="s">
        <v>899</v>
      </c>
      <c r="F269" s="2"/>
      <c r="W269" s="39">
        <v>531</v>
      </c>
      <c r="X269" s="40"/>
      <c r="Y269" s="80" t="s">
        <v>526</v>
      </c>
      <c r="AB269" s="74" t="s">
        <v>504</v>
      </c>
    </row>
    <row r="270" spans="2:28">
      <c r="B270" s="1" t="s">
        <v>425</v>
      </c>
      <c r="C270" s="9"/>
      <c r="D270" s="9">
        <v>537</v>
      </c>
      <c r="E270" s="1" t="s">
        <v>223</v>
      </c>
      <c r="F270" s="2"/>
      <c r="W270" s="39">
        <v>533</v>
      </c>
      <c r="X270" s="40" t="s">
        <v>222</v>
      </c>
      <c r="Y270" s="80" t="s">
        <v>726</v>
      </c>
      <c r="AB270" s="74" t="s">
        <v>504</v>
      </c>
    </row>
    <row r="271" spans="2:28">
      <c r="B271" s="1" t="s">
        <v>425</v>
      </c>
      <c r="C271" s="9"/>
      <c r="D271" s="9">
        <v>539</v>
      </c>
      <c r="E271" s="1" t="s">
        <v>224</v>
      </c>
      <c r="F271" s="2"/>
      <c r="W271" s="39">
        <v>535</v>
      </c>
      <c r="X271" s="40" t="s">
        <v>899</v>
      </c>
      <c r="Y271" s="80" t="s">
        <v>727</v>
      </c>
      <c r="AB271" s="74" t="s">
        <v>504</v>
      </c>
    </row>
    <row r="272" spans="2:28">
      <c r="B272" s="1" t="s">
        <v>425</v>
      </c>
      <c r="C272" s="9"/>
      <c r="D272" s="9">
        <v>541</v>
      </c>
      <c r="E272" s="1" t="s">
        <v>900</v>
      </c>
      <c r="F272" s="2"/>
      <c r="W272" s="39">
        <v>537</v>
      </c>
      <c r="X272" s="40" t="s">
        <v>223</v>
      </c>
      <c r="Y272" s="80" t="s">
        <v>728</v>
      </c>
      <c r="AB272" s="74" t="s">
        <v>504</v>
      </c>
    </row>
    <row r="273" spans="2:28">
      <c r="B273" s="1" t="s">
        <v>425</v>
      </c>
      <c r="C273" s="9"/>
      <c r="D273" s="9">
        <v>543</v>
      </c>
      <c r="E273" s="1" t="s">
        <v>225</v>
      </c>
      <c r="F273" s="2"/>
      <c r="W273" s="39">
        <v>539</v>
      </c>
      <c r="X273" s="40" t="s">
        <v>224</v>
      </c>
      <c r="Y273" s="80" t="s">
        <v>729</v>
      </c>
      <c r="AB273" s="74" t="s">
        <v>504</v>
      </c>
    </row>
    <row r="274" spans="2:28">
      <c r="B274" s="1" t="s">
        <v>425</v>
      </c>
      <c r="C274" s="9"/>
      <c r="D274" s="9">
        <v>545</v>
      </c>
      <c r="E274" s="1" t="s">
        <v>901</v>
      </c>
      <c r="F274" s="2"/>
      <c r="W274" s="39">
        <v>541</v>
      </c>
      <c r="X274" s="40" t="s">
        <v>900</v>
      </c>
      <c r="Y274" s="80" t="s">
        <v>730</v>
      </c>
      <c r="AB274" s="74" t="s">
        <v>504</v>
      </c>
    </row>
    <row r="275" spans="2:28">
      <c r="B275" s="1" t="s">
        <v>425</v>
      </c>
      <c r="C275" s="9"/>
      <c r="D275" s="9">
        <v>547</v>
      </c>
      <c r="E275" s="1" t="s">
        <v>902</v>
      </c>
      <c r="F275" s="2"/>
      <c r="W275" s="39">
        <v>543</v>
      </c>
      <c r="X275" s="40" t="s">
        <v>225</v>
      </c>
      <c r="Y275" s="80" t="s">
        <v>731</v>
      </c>
      <c r="AB275" s="74" t="s">
        <v>504</v>
      </c>
    </row>
    <row r="276" spans="2:28">
      <c r="B276" s="1" t="s">
        <v>425</v>
      </c>
      <c r="C276" s="9"/>
      <c r="D276" s="9">
        <v>549</v>
      </c>
      <c r="E276" s="1" t="s">
        <v>903</v>
      </c>
      <c r="F276" s="2"/>
      <c r="W276" s="39">
        <v>545</v>
      </c>
      <c r="X276" s="40" t="s">
        <v>901</v>
      </c>
      <c r="Y276" s="80" t="s">
        <v>732</v>
      </c>
      <c r="AB276" s="74" t="s">
        <v>504</v>
      </c>
    </row>
    <row r="277" spans="2:28">
      <c r="B277" s="1" t="s">
        <v>426</v>
      </c>
      <c r="C277" s="9"/>
      <c r="D277" s="9">
        <v>551</v>
      </c>
      <c r="E277" s="1" t="s">
        <v>904</v>
      </c>
      <c r="F277" s="2"/>
      <c r="W277" s="39">
        <v>547</v>
      </c>
      <c r="X277" s="40" t="s">
        <v>902</v>
      </c>
      <c r="Y277" s="80" t="s">
        <v>733</v>
      </c>
      <c r="AB277" s="74" t="s">
        <v>504</v>
      </c>
    </row>
    <row r="278" spans="2:28">
      <c r="B278" s="1" t="s">
        <v>425</v>
      </c>
      <c r="C278" s="9"/>
      <c r="D278" s="9">
        <v>553</v>
      </c>
      <c r="E278" s="1" t="s">
        <v>905</v>
      </c>
      <c r="F278" s="2"/>
      <c r="W278" s="39">
        <v>549</v>
      </c>
      <c r="X278" s="40" t="s">
        <v>903</v>
      </c>
      <c r="Y278" s="80" t="s">
        <v>734</v>
      </c>
      <c r="AB278" s="74" t="s">
        <v>504</v>
      </c>
    </row>
    <row r="279" spans="2:28">
      <c r="B279" s="1" t="s">
        <v>226</v>
      </c>
      <c r="C279" s="9"/>
      <c r="D279" s="9">
        <v>555</v>
      </c>
      <c r="E279" s="1" t="s">
        <v>227</v>
      </c>
      <c r="F279" s="2"/>
      <c r="W279" s="39">
        <v>551</v>
      </c>
      <c r="X279" s="40" t="s">
        <v>904</v>
      </c>
      <c r="Y279" s="80" t="s">
        <v>735</v>
      </c>
      <c r="AB279" s="74" t="s">
        <v>504</v>
      </c>
    </row>
    <row r="280" spans="2:28">
      <c r="B280" s="1" t="s">
        <v>426</v>
      </c>
      <c r="C280" s="9"/>
      <c r="D280" s="9">
        <v>557</v>
      </c>
      <c r="E280" s="1" t="s">
        <v>906</v>
      </c>
      <c r="F280" s="2"/>
      <c r="W280" s="39">
        <v>553</v>
      </c>
      <c r="X280" s="40" t="s">
        <v>905</v>
      </c>
      <c r="Y280" s="80" t="s">
        <v>1063</v>
      </c>
      <c r="AB280" s="74" t="s">
        <v>504</v>
      </c>
    </row>
    <row r="281" spans="2:28">
      <c r="B281" s="1" t="s">
        <v>226</v>
      </c>
      <c r="C281" s="9"/>
      <c r="D281" s="9">
        <v>559</v>
      </c>
      <c r="E281" s="1" t="s">
        <v>907</v>
      </c>
      <c r="F281" s="2"/>
      <c r="W281" s="39">
        <v>555</v>
      </c>
      <c r="X281" s="40" t="s">
        <v>227</v>
      </c>
      <c r="Y281" s="80" t="s">
        <v>736</v>
      </c>
      <c r="AB281" s="74" t="s">
        <v>504</v>
      </c>
    </row>
    <row r="282" spans="2:28">
      <c r="B282" s="1" t="s">
        <v>425</v>
      </c>
      <c r="C282" s="9"/>
      <c r="D282" s="9">
        <v>561</v>
      </c>
      <c r="E282" s="1" t="s">
        <v>908</v>
      </c>
      <c r="F282" s="2"/>
      <c r="W282" s="39">
        <v>557</v>
      </c>
      <c r="X282" s="40" t="s">
        <v>906</v>
      </c>
      <c r="Y282" s="80" t="s">
        <v>737</v>
      </c>
      <c r="AB282" s="74" t="s">
        <v>504</v>
      </c>
    </row>
    <row r="283" spans="2:28">
      <c r="B283" s="1" t="s">
        <v>226</v>
      </c>
      <c r="C283" s="9"/>
      <c r="D283" s="9">
        <v>563</v>
      </c>
      <c r="E283" s="1" t="s">
        <v>909</v>
      </c>
      <c r="F283" s="2"/>
      <c r="W283" s="39">
        <v>559</v>
      </c>
      <c r="X283" s="40" t="s">
        <v>907</v>
      </c>
      <c r="Y283" s="80" t="s">
        <v>738</v>
      </c>
      <c r="AB283" s="74" t="s">
        <v>504</v>
      </c>
    </row>
    <row r="284" spans="2:28">
      <c r="B284" s="1" t="s">
        <v>426</v>
      </c>
      <c r="C284" s="9"/>
      <c r="D284" s="9">
        <v>565</v>
      </c>
      <c r="E284" s="1" t="s">
        <v>228</v>
      </c>
      <c r="F284" s="2"/>
      <c r="W284" s="39">
        <v>561</v>
      </c>
      <c r="X284" s="40" t="s">
        <v>908</v>
      </c>
      <c r="Y284" s="80" t="s">
        <v>739</v>
      </c>
      <c r="AB284" s="74" t="s">
        <v>504</v>
      </c>
    </row>
    <row r="285" spans="2:28">
      <c r="B285" s="1" t="s">
        <v>226</v>
      </c>
      <c r="C285" s="9"/>
      <c r="D285" s="9">
        <v>567</v>
      </c>
      <c r="E285" s="1" t="s">
        <v>229</v>
      </c>
      <c r="F285" s="2"/>
      <c r="W285" s="39">
        <v>563</v>
      </c>
      <c r="X285" s="40" t="s">
        <v>909</v>
      </c>
      <c r="Y285" s="80" t="s">
        <v>740</v>
      </c>
      <c r="AB285" s="74" t="s">
        <v>504</v>
      </c>
    </row>
    <row r="286" spans="2:28">
      <c r="B286" s="1" t="s">
        <v>426</v>
      </c>
      <c r="C286" s="9"/>
      <c r="D286" s="9">
        <v>569</v>
      </c>
      <c r="E286" s="1" t="s">
        <v>910</v>
      </c>
      <c r="F286" s="2"/>
      <c r="W286" s="39">
        <v>565</v>
      </c>
      <c r="X286" s="40" t="s">
        <v>228</v>
      </c>
      <c r="Y286" s="80" t="s">
        <v>741</v>
      </c>
      <c r="AB286" s="74" t="s">
        <v>504</v>
      </c>
    </row>
    <row r="287" spans="2:28">
      <c r="B287" s="1" t="s">
        <v>128</v>
      </c>
      <c r="C287" s="9"/>
      <c r="D287" s="9">
        <v>571</v>
      </c>
      <c r="E287" s="1" t="s">
        <v>911</v>
      </c>
      <c r="F287" s="2"/>
      <c r="W287" s="39">
        <v>567</v>
      </c>
      <c r="X287" s="40" t="s">
        <v>229</v>
      </c>
      <c r="Y287" s="80" t="s">
        <v>742</v>
      </c>
      <c r="AB287" s="74" t="s">
        <v>504</v>
      </c>
    </row>
    <row r="288" spans="2:28">
      <c r="B288" s="1" t="s">
        <v>128</v>
      </c>
      <c r="C288" s="9"/>
      <c r="D288" s="9">
        <v>573</v>
      </c>
      <c r="E288" s="1" t="s">
        <v>912</v>
      </c>
      <c r="F288" s="2"/>
      <c r="W288" s="39">
        <v>569</v>
      </c>
      <c r="X288" s="40" t="s">
        <v>910</v>
      </c>
      <c r="Y288" s="80" t="s">
        <v>743</v>
      </c>
      <c r="AB288" s="74" t="s">
        <v>505</v>
      </c>
    </row>
    <row r="289" spans="2:28">
      <c r="B289" s="1" t="s">
        <v>128</v>
      </c>
      <c r="C289" s="9"/>
      <c r="D289" s="9">
        <v>575</v>
      </c>
      <c r="E289" s="1" t="s">
        <v>913</v>
      </c>
      <c r="F289" s="2"/>
      <c r="W289" s="39">
        <v>571</v>
      </c>
      <c r="X289" s="40" t="s">
        <v>911</v>
      </c>
      <c r="Y289" s="80" t="s">
        <v>1062</v>
      </c>
      <c r="AB289" s="74" t="s">
        <v>505</v>
      </c>
    </row>
    <row r="290" spans="2:28">
      <c r="B290" s="1" t="s">
        <v>128</v>
      </c>
      <c r="C290" s="9"/>
      <c r="D290" s="9">
        <v>577</v>
      </c>
      <c r="E290" s="1" t="s">
        <v>914</v>
      </c>
      <c r="F290" s="2"/>
      <c r="W290" s="39">
        <v>573</v>
      </c>
      <c r="X290" s="40" t="s">
        <v>912</v>
      </c>
      <c r="Y290" s="80" t="s">
        <v>744</v>
      </c>
      <c r="AB290" s="74" t="s">
        <v>505</v>
      </c>
    </row>
    <row r="291" spans="2:28">
      <c r="B291" s="1" t="s">
        <v>128</v>
      </c>
      <c r="C291" s="9"/>
      <c r="D291" s="9">
        <v>579</v>
      </c>
      <c r="E291" s="1" t="s">
        <v>230</v>
      </c>
      <c r="F291" s="2"/>
      <c r="W291" s="39">
        <v>575</v>
      </c>
      <c r="X291" s="40" t="s">
        <v>913</v>
      </c>
      <c r="Y291" s="80" t="s">
        <v>745</v>
      </c>
      <c r="AB291" s="74" t="s">
        <v>505</v>
      </c>
    </row>
    <row r="292" spans="2:28">
      <c r="B292" s="1" t="s">
        <v>128</v>
      </c>
      <c r="C292" s="9"/>
      <c r="D292" s="9">
        <v>581</v>
      </c>
      <c r="E292" s="1" t="s">
        <v>915</v>
      </c>
      <c r="F292" s="2"/>
      <c r="W292" s="39">
        <v>577</v>
      </c>
      <c r="X292" s="40" t="s">
        <v>914</v>
      </c>
      <c r="Y292" s="80" t="s">
        <v>746</v>
      </c>
      <c r="AB292" s="74" t="s">
        <v>505</v>
      </c>
    </row>
    <row r="293" spans="2:28">
      <c r="B293" s="1" t="s">
        <v>128</v>
      </c>
      <c r="C293" s="9"/>
      <c r="D293" s="9">
        <v>583</v>
      </c>
      <c r="E293" s="1" t="s">
        <v>916</v>
      </c>
      <c r="F293" s="2"/>
      <c r="W293" s="39">
        <v>579</v>
      </c>
      <c r="X293" s="40" t="s">
        <v>230</v>
      </c>
      <c r="Y293" s="80" t="s">
        <v>747</v>
      </c>
      <c r="AB293" s="74" t="s">
        <v>505</v>
      </c>
    </row>
    <row r="294" spans="2:28">
      <c r="B294" s="1" t="s">
        <v>128</v>
      </c>
      <c r="C294" s="9"/>
      <c r="D294" s="9">
        <v>585</v>
      </c>
      <c r="E294" s="1" t="s">
        <v>917</v>
      </c>
      <c r="F294" s="2"/>
      <c r="W294" s="39">
        <v>581</v>
      </c>
      <c r="X294" s="40" t="s">
        <v>915</v>
      </c>
      <c r="Y294" s="80" t="s">
        <v>748</v>
      </c>
      <c r="AB294" s="74" t="s">
        <v>505</v>
      </c>
    </row>
    <row r="295" spans="2:28">
      <c r="B295" s="1" t="s">
        <v>128</v>
      </c>
      <c r="C295" s="9"/>
      <c r="D295" s="9">
        <v>587</v>
      </c>
      <c r="E295" s="1" t="s">
        <v>918</v>
      </c>
      <c r="F295" s="2"/>
      <c r="W295" s="39">
        <v>583</v>
      </c>
      <c r="X295" s="40" t="s">
        <v>916</v>
      </c>
      <c r="Y295" s="80" t="s">
        <v>749</v>
      </c>
      <c r="AB295" s="74" t="s">
        <v>505</v>
      </c>
    </row>
    <row r="296" spans="2:28">
      <c r="B296" s="1" t="s">
        <v>128</v>
      </c>
      <c r="C296" s="9"/>
      <c r="D296" s="9">
        <v>589</v>
      </c>
      <c r="E296" s="1" t="s">
        <v>919</v>
      </c>
      <c r="F296" s="2"/>
      <c r="W296" s="39">
        <v>585</v>
      </c>
      <c r="X296" s="40" t="s">
        <v>917</v>
      </c>
      <c r="Y296" s="80" t="s">
        <v>750</v>
      </c>
      <c r="AB296" s="74" t="s">
        <v>505</v>
      </c>
    </row>
    <row r="297" spans="2:28">
      <c r="B297" s="1" t="s">
        <v>128</v>
      </c>
      <c r="C297" s="9"/>
      <c r="D297" s="9">
        <v>591</v>
      </c>
      <c r="E297" s="1" t="s">
        <v>231</v>
      </c>
      <c r="F297" s="2"/>
      <c r="W297" s="39">
        <v>587</v>
      </c>
      <c r="X297" s="40" t="s">
        <v>918</v>
      </c>
      <c r="Y297" s="80" t="s">
        <v>751</v>
      </c>
      <c r="AB297" s="74" t="s">
        <v>505</v>
      </c>
    </row>
    <row r="298" spans="2:28">
      <c r="B298" s="1" t="s">
        <v>128</v>
      </c>
      <c r="C298" s="9"/>
      <c r="D298" s="9">
        <v>593</v>
      </c>
      <c r="E298" s="1" t="s">
        <v>920</v>
      </c>
      <c r="F298" s="2"/>
      <c r="W298" s="39">
        <v>589</v>
      </c>
      <c r="X298" s="40" t="s">
        <v>919</v>
      </c>
      <c r="Y298" s="80" t="s">
        <v>752</v>
      </c>
      <c r="AB298" s="74" t="s">
        <v>505</v>
      </c>
    </row>
    <row r="299" spans="2:28">
      <c r="B299" s="1" t="s">
        <v>128</v>
      </c>
      <c r="C299" s="9"/>
      <c r="D299" s="9">
        <v>595</v>
      </c>
      <c r="E299" s="1" t="s">
        <v>232</v>
      </c>
      <c r="F299" s="2"/>
      <c r="W299" s="39">
        <v>591</v>
      </c>
      <c r="X299" s="40" t="s">
        <v>231</v>
      </c>
      <c r="Y299" s="80" t="s">
        <v>753</v>
      </c>
      <c r="AB299" s="74" t="s">
        <v>505</v>
      </c>
    </row>
    <row r="300" spans="2:28">
      <c r="B300" s="1" t="s">
        <v>128</v>
      </c>
      <c r="C300" s="9"/>
      <c r="D300" s="9">
        <v>597</v>
      </c>
      <c r="E300" s="57"/>
      <c r="F300" s="58"/>
      <c r="W300" s="39">
        <v>593</v>
      </c>
      <c r="X300" s="40" t="s">
        <v>920</v>
      </c>
      <c r="Y300" s="80" t="s">
        <v>754</v>
      </c>
      <c r="AB300" s="74" t="s">
        <v>505</v>
      </c>
    </row>
    <row r="301" spans="2:28">
      <c r="B301" s="1" t="s">
        <v>128</v>
      </c>
      <c r="C301" s="9"/>
      <c r="D301" s="9">
        <v>599</v>
      </c>
      <c r="E301" s="57"/>
      <c r="F301" s="58"/>
      <c r="W301" s="39">
        <v>595</v>
      </c>
      <c r="X301" s="40" t="s">
        <v>232</v>
      </c>
      <c r="Y301" s="80" t="s">
        <v>755</v>
      </c>
      <c r="AB301" s="74" t="s">
        <v>505</v>
      </c>
    </row>
    <row r="302" spans="2:28">
      <c r="B302" s="1" t="s">
        <v>128</v>
      </c>
      <c r="C302" s="9"/>
      <c r="D302" s="9">
        <v>601</v>
      </c>
      <c r="E302" s="57"/>
      <c r="F302" s="58"/>
      <c r="W302" s="39">
        <v>597</v>
      </c>
      <c r="X302" s="40"/>
      <c r="Y302" s="80" t="s">
        <v>526</v>
      </c>
      <c r="AB302" s="74" t="s">
        <v>505</v>
      </c>
    </row>
    <row r="303" spans="2:28">
      <c r="B303" s="1" t="s">
        <v>427</v>
      </c>
      <c r="C303" s="9"/>
      <c r="D303" s="9">
        <v>603</v>
      </c>
      <c r="E303" s="1" t="s">
        <v>233</v>
      </c>
      <c r="F303" s="2"/>
      <c r="W303" s="39">
        <v>599</v>
      </c>
      <c r="X303" s="40"/>
      <c r="Y303" s="80" t="s">
        <v>526</v>
      </c>
      <c r="AB303" s="74" t="s">
        <v>505</v>
      </c>
    </row>
    <row r="304" spans="2:28">
      <c r="B304" s="1" t="s">
        <v>427</v>
      </c>
      <c r="C304" s="9"/>
      <c r="D304" s="9">
        <v>605</v>
      </c>
      <c r="E304" s="1" t="s">
        <v>234</v>
      </c>
      <c r="F304" s="2"/>
      <c r="W304" s="39">
        <v>601</v>
      </c>
      <c r="X304" s="40"/>
      <c r="Y304" s="80" t="s">
        <v>526</v>
      </c>
      <c r="AB304" s="74" t="s">
        <v>506</v>
      </c>
    </row>
    <row r="305" spans="2:28">
      <c r="B305" s="1" t="s">
        <v>427</v>
      </c>
      <c r="C305" s="9"/>
      <c r="D305" s="9">
        <v>607</v>
      </c>
      <c r="E305" s="1" t="s">
        <v>921</v>
      </c>
      <c r="F305" s="2"/>
      <c r="W305" s="39">
        <v>603</v>
      </c>
      <c r="X305" s="40" t="s">
        <v>233</v>
      </c>
      <c r="Y305" s="80" t="s">
        <v>756</v>
      </c>
      <c r="AB305" s="74" t="s">
        <v>506</v>
      </c>
    </row>
    <row r="306" spans="2:28">
      <c r="B306" s="1" t="s">
        <v>427</v>
      </c>
      <c r="C306" s="9"/>
      <c r="D306" s="9">
        <v>609</v>
      </c>
      <c r="E306" s="57"/>
      <c r="F306" s="58"/>
      <c r="W306" s="39">
        <v>605</v>
      </c>
      <c r="X306" s="40" t="s">
        <v>234</v>
      </c>
      <c r="Y306" s="80" t="s">
        <v>757</v>
      </c>
      <c r="AB306" s="74" t="s">
        <v>506</v>
      </c>
    </row>
    <row r="307" spans="2:28">
      <c r="B307" s="1" t="s">
        <v>428</v>
      </c>
      <c r="C307" s="9"/>
      <c r="D307" s="9">
        <v>611</v>
      </c>
      <c r="E307" s="1" t="s">
        <v>922</v>
      </c>
      <c r="F307" s="2"/>
      <c r="W307" s="39">
        <v>607</v>
      </c>
      <c r="X307" s="40" t="s">
        <v>921</v>
      </c>
      <c r="Y307" s="80" t="s">
        <v>758</v>
      </c>
      <c r="AB307" s="74" t="s">
        <v>506</v>
      </c>
    </row>
    <row r="308" spans="2:28">
      <c r="B308" s="1" t="s">
        <v>428</v>
      </c>
      <c r="C308" s="9"/>
      <c r="D308" s="9">
        <v>613</v>
      </c>
      <c r="E308" s="1" t="s">
        <v>923</v>
      </c>
      <c r="F308" s="2"/>
      <c r="W308" s="39">
        <v>609</v>
      </c>
      <c r="X308" s="40"/>
      <c r="Y308" s="80" t="s">
        <v>526</v>
      </c>
      <c r="AB308" s="74" t="s">
        <v>507</v>
      </c>
    </row>
    <row r="309" spans="2:28">
      <c r="B309" s="1" t="s">
        <v>428</v>
      </c>
      <c r="C309" s="9"/>
      <c r="D309" s="9">
        <v>615</v>
      </c>
      <c r="E309" s="57"/>
      <c r="F309" s="58"/>
      <c r="W309" s="39">
        <v>611</v>
      </c>
      <c r="X309" s="40" t="s">
        <v>922</v>
      </c>
      <c r="Y309" s="80" t="s">
        <v>759</v>
      </c>
      <c r="AB309" s="74" t="s">
        <v>507</v>
      </c>
    </row>
    <row r="310" spans="2:28">
      <c r="B310" s="1" t="s">
        <v>428</v>
      </c>
      <c r="C310" s="9"/>
      <c r="D310" s="9">
        <v>617</v>
      </c>
      <c r="E310" s="57"/>
      <c r="F310" s="58"/>
      <c r="W310" s="39">
        <v>613</v>
      </c>
      <c r="X310" s="40" t="s">
        <v>923</v>
      </c>
      <c r="Y310" s="80" t="s">
        <v>760</v>
      </c>
      <c r="AB310" s="74" t="s">
        <v>507</v>
      </c>
    </row>
    <row r="311" spans="2:28">
      <c r="B311" s="1" t="s">
        <v>428</v>
      </c>
      <c r="C311" s="9"/>
      <c r="D311" s="9">
        <v>619</v>
      </c>
      <c r="E311" s="1" t="s">
        <v>924</v>
      </c>
      <c r="F311" s="2"/>
      <c r="W311" s="39">
        <v>615</v>
      </c>
      <c r="X311" s="40"/>
      <c r="Y311" s="80" t="s">
        <v>526</v>
      </c>
      <c r="AB311" s="74" t="s">
        <v>507</v>
      </c>
    </row>
    <row r="312" spans="2:28">
      <c r="B312" s="1" t="s">
        <v>235</v>
      </c>
      <c r="C312" s="9"/>
      <c r="D312" s="9">
        <v>621</v>
      </c>
      <c r="E312" s="1" t="s">
        <v>925</v>
      </c>
      <c r="F312" s="2"/>
      <c r="W312" s="39">
        <v>617</v>
      </c>
      <c r="X312" s="40"/>
      <c r="Y312" s="80" t="s">
        <v>526</v>
      </c>
      <c r="AB312" s="74" t="s">
        <v>508</v>
      </c>
    </row>
    <row r="313" spans="2:28">
      <c r="B313" s="1" t="s">
        <v>235</v>
      </c>
      <c r="C313" s="9"/>
      <c r="D313" s="9">
        <v>623</v>
      </c>
      <c r="E313" s="1" t="s">
        <v>926</v>
      </c>
      <c r="F313" s="2"/>
      <c r="W313" s="39">
        <v>619</v>
      </c>
      <c r="X313" s="40" t="s">
        <v>924</v>
      </c>
      <c r="Y313" s="80" t="s">
        <v>761</v>
      </c>
      <c r="AB313" s="74" t="s">
        <v>508</v>
      </c>
    </row>
    <row r="314" spans="2:28">
      <c r="B314" s="1" t="s">
        <v>235</v>
      </c>
      <c r="C314" s="9"/>
      <c r="D314" s="9">
        <v>625</v>
      </c>
      <c r="E314" s="1" t="s">
        <v>236</v>
      </c>
      <c r="F314" s="2"/>
      <c r="W314" s="39">
        <v>621</v>
      </c>
      <c r="X314" s="40"/>
      <c r="AB314" s="74" t="s">
        <v>508</v>
      </c>
    </row>
    <row r="315" spans="2:28">
      <c r="B315" s="1" t="s">
        <v>235</v>
      </c>
      <c r="C315" s="9"/>
      <c r="D315" s="9">
        <v>627</v>
      </c>
      <c r="E315" s="57"/>
      <c r="F315" s="58"/>
      <c r="W315" s="39">
        <v>623</v>
      </c>
      <c r="X315" s="40" t="s">
        <v>926</v>
      </c>
      <c r="Y315" s="80" t="s">
        <v>763</v>
      </c>
      <c r="AB315" s="74" t="s">
        <v>508</v>
      </c>
    </row>
    <row r="316" spans="2:28">
      <c r="B316" s="1" t="s">
        <v>235</v>
      </c>
      <c r="C316" s="9"/>
      <c r="D316" s="9">
        <v>629</v>
      </c>
      <c r="E316" s="57"/>
      <c r="F316" s="58"/>
      <c r="W316" s="39">
        <v>625</v>
      </c>
      <c r="X316" s="40" t="s">
        <v>236</v>
      </c>
      <c r="Y316" s="80" t="s">
        <v>764</v>
      </c>
      <c r="AB316" s="74" t="s">
        <v>508</v>
      </c>
    </row>
    <row r="317" spans="2:28">
      <c r="B317" s="1" t="s">
        <v>429</v>
      </c>
      <c r="C317" s="9"/>
      <c r="D317" s="9">
        <v>631</v>
      </c>
      <c r="E317" s="1" t="s">
        <v>927</v>
      </c>
      <c r="F317" s="2"/>
      <c r="W317" s="39">
        <v>627</v>
      </c>
      <c r="X317" s="40"/>
      <c r="Y317" s="80" t="s">
        <v>526</v>
      </c>
      <c r="AB317" s="74" t="s">
        <v>508</v>
      </c>
    </row>
    <row r="318" spans="2:28">
      <c r="B318" s="1" t="s">
        <v>429</v>
      </c>
      <c r="C318" s="9"/>
      <c r="D318" s="9">
        <v>633</v>
      </c>
      <c r="E318" s="1" t="s">
        <v>928</v>
      </c>
      <c r="F318" s="2"/>
      <c r="W318" s="39">
        <v>629</v>
      </c>
      <c r="X318" s="40"/>
      <c r="Y318" s="80" t="s">
        <v>526</v>
      </c>
      <c r="AB318" s="74" t="s">
        <v>509</v>
      </c>
    </row>
    <row r="319" spans="2:28">
      <c r="B319" s="1" t="s">
        <v>429</v>
      </c>
      <c r="C319" s="9"/>
      <c r="D319" s="9">
        <v>635</v>
      </c>
      <c r="E319" s="1" t="s">
        <v>929</v>
      </c>
      <c r="F319" s="2"/>
      <c r="W319" s="39">
        <v>631</v>
      </c>
      <c r="X319" s="40" t="s">
        <v>927</v>
      </c>
      <c r="Y319" s="80" t="s">
        <v>765</v>
      </c>
      <c r="AB319" s="74" t="s">
        <v>509</v>
      </c>
    </row>
    <row r="320" spans="2:28">
      <c r="B320" s="1" t="s">
        <v>429</v>
      </c>
      <c r="C320" s="9"/>
      <c r="D320" s="9">
        <v>637</v>
      </c>
      <c r="E320" s="57"/>
      <c r="F320" s="58"/>
      <c r="W320" s="39">
        <v>633</v>
      </c>
      <c r="X320" s="40" t="s">
        <v>928</v>
      </c>
      <c r="Y320" s="80" t="s">
        <v>766</v>
      </c>
      <c r="AB320" s="74" t="s">
        <v>509</v>
      </c>
    </row>
    <row r="321" spans="2:28">
      <c r="B321" s="1" t="s">
        <v>429</v>
      </c>
      <c r="C321" s="9"/>
      <c r="D321" s="9">
        <v>639</v>
      </c>
      <c r="E321" s="57"/>
      <c r="F321" s="58"/>
      <c r="W321" s="39">
        <v>635</v>
      </c>
      <c r="X321" s="40" t="s">
        <v>929</v>
      </c>
      <c r="Y321" s="80" t="s">
        <v>767</v>
      </c>
      <c r="AB321" s="74" t="s">
        <v>509</v>
      </c>
    </row>
    <row r="322" spans="2:28">
      <c r="B322" s="1" t="s">
        <v>430</v>
      </c>
      <c r="C322" s="9"/>
      <c r="D322" s="9">
        <v>641</v>
      </c>
      <c r="E322" s="1" t="s">
        <v>930</v>
      </c>
      <c r="F322" s="2"/>
      <c r="W322" s="39">
        <v>637</v>
      </c>
      <c r="X322" s="40"/>
      <c r="Y322" s="80" t="s">
        <v>526</v>
      </c>
      <c r="AB322" s="74" t="s">
        <v>509</v>
      </c>
    </row>
    <row r="323" spans="2:28">
      <c r="B323" s="1" t="s">
        <v>430</v>
      </c>
      <c r="C323" s="9"/>
      <c r="D323" s="9">
        <v>643</v>
      </c>
      <c r="E323" s="1" t="s">
        <v>931</v>
      </c>
      <c r="F323" s="2"/>
      <c r="W323" s="39">
        <v>639</v>
      </c>
      <c r="X323" s="40"/>
      <c r="Y323" s="80" t="s">
        <v>526</v>
      </c>
      <c r="AB323" s="74" t="s">
        <v>510</v>
      </c>
    </row>
    <row r="324" spans="2:28">
      <c r="B324" s="1" t="s">
        <v>237</v>
      </c>
      <c r="C324" s="9"/>
      <c r="D324" s="9">
        <v>645</v>
      </c>
      <c r="E324" s="1" t="s">
        <v>932</v>
      </c>
      <c r="F324" s="2"/>
      <c r="W324" s="39">
        <v>641</v>
      </c>
      <c r="X324" s="40" t="s">
        <v>930</v>
      </c>
      <c r="Y324" s="80" t="s">
        <v>768</v>
      </c>
      <c r="AB324" s="74" t="s">
        <v>510</v>
      </c>
    </row>
    <row r="325" spans="2:28">
      <c r="B325" s="1" t="s">
        <v>237</v>
      </c>
      <c r="C325" s="9"/>
      <c r="D325" s="9">
        <v>647</v>
      </c>
      <c r="E325" s="1" t="s">
        <v>239</v>
      </c>
      <c r="F325" s="2"/>
      <c r="W325" s="39">
        <v>643</v>
      </c>
      <c r="X325" s="40" t="s">
        <v>931</v>
      </c>
      <c r="Y325" s="80" t="s">
        <v>769</v>
      </c>
      <c r="AB325" s="74" t="s">
        <v>510</v>
      </c>
    </row>
    <row r="326" spans="2:28">
      <c r="B326" s="1" t="s">
        <v>237</v>
      </c>
      <c r="C326" s="9"/>
      <c r="D326" s="9">
        <v>649</v>
      </c>
      <c r="E326" s="1" t="s">
        <v>933</v>
      </c>
      <c r="F326" s="2"/>
      <c r="W326" s="39">
        <v>645</v>
      </c>
      <c r="X326" s="40" t="s">
        <v>932</v>
      </c>
      <c r="Y326" s="80" t="s">
        <v>1061</v>
      </c>
      <c r="AB326" s="74" t="s">
        <v>510</v>
      </c>
    </row>
    <row r="327" spans="2:28">
      <c r="B327" s="1" t="s">
        <v>237</v>
      </c>
      <c r="C327" s="9"/>
      <c r="D327" s="9">
        <v>651</v>
      </c>
      <c r="E327" s="1" t="s">
        <v>240</v>
      </c>
      <c r="F327" s="2"/>
      <c r="W327" s="39">
        <v>647</v>
      </c>
      <c r="X327" s="40" t="s">
        <v>239</v>
      </c>
      <c r="Y327" s="80" t="s">
        <v>770</v>
      </c>
      <c r="AB327" s="74" t="s">
        <v>510</v>
      </c>
    </row>
    <row r="328" spans="2:28">
      <c r="B328" s="1" t="s">
        <v>237</v>
      </c>
      <c r="C328" s="9"/>
      <c r="D328" s="9">
        <v>653</v>
      </c>
      <c r="E328" s="1" t="s">
        <v>241</v>
      </c>
      <c r="F328" s="2"/>
      <c r="W328" s="39">
        <v>649</v>
      </c>
      <c r="X328" s="40" t="s">
        <v>933</v>
      </c>
      <c r="Y328" s="80" t="s">
        <v>1060</v>
      </c>
      <c r="AB328" s="74" t="s">
        <v>510</v>
      </c>
    </row>
    <row r="329" spans="2:28">
      <c r="B329" s="1" t="s">
        <v>237</v>
      </c>
      <c r="C329" s="9"/>
      <c r="D329" s="9">
        <v>655</v>
      </c>
      <c r="E329" s="1" t="s">
        <v>934</v>
      </c>
      <c r="F329" s="2"/>
      <c r="W329" s="39">
        <v>651</v>
      </c>
      <c r="X329" s="40" t="s">
        <v>240</v>
      </c>
      <c r="Y329" s="80" t="s">
        <v>771</v>
      </c>
      <c r="AB329" s="74" t="s">
        <v>510</v>
      </c>
    </row>
    <row r="330" spans="2:28">
      <c r="B330" s="1" t="s">
        <v>237</v>
      </c>
      <c r="C330" s="9"/>
      <c r="D330" s="9">
        <v>657</v>
      </c>
      <c r="E330" s="1" t="s">
        <v>242</v>
      </c>
      <c r="F330" s="2"/>
      <c r="W330" s="39">
        <v>653</v>
      </c>
      <c r="X330" s="40" t="s">
        <v>241</v>
      </c>
      <c r="Y330" s="80" t="s">
        <v>772</v>
      </c>
      <c r="AB330" s="74" t="s">
        <v>510</v>
      </c>
    </row>
    <row r="331" spans="2:28">
      <c r="B331" s="1" t="s">
        <v>237</v>
      </c>
      <c r="C331" s="9"/>
      <c r="D331" s="9">
        <v>659</v>
      </c>
      <c r="E331" s="1" t="s">
        <v>243</v>
      </c>
      <c r="F331" s="2"/>
      <c r="W331" s="39">
        <v>655</v>
      </c>
      <c r="X331" s="40" t="s">
        <v>934</v>
      </c>
      <c r="Y331" s="80" t="s">
        <v>773</v>
      </c>
      <c r="AB331" s="74" t="s">
        <v>510</v>
      </c>
    </row>
    <row r="332" spans="2:28">
      <c r="B332" s="1" t="s">
        <v>237</v>
      </c>
      <c r="C332" s="9"/>
      <c r="D332" s="9">
        <v>661</v>
      </c>
      <c r="E332" s="1" t="s">
        <v>244</v>
      </c>
      <c r="F332" s="2"/>
      <c r="W332" s="39">
        <v>657</v>
      </c>
      <c r="X332" s="40" t="s">
        <v>242</v>
      </c>
      <c r="Y332" s="80" t="s">
        <v>774</v>
      </c>
      <c r="AB332" s="74" t="s">
        <v>510</v>
      </c>
    </row>
    <row r="333" spans="2:28">
      <c r="B333" s="1" t="s">
        <v>237</v>
      </c>
      <c r="C333" s="9"/>
      <c r="D333" s="9">
        <v>663</v>
      </c>
      <c r="E333" s="1" t="s">
        <v>935</v>
      </c>
      <c r="F333" s="2"/>
      <c r="W333" s="39">
        <v>659</v>
      </c>
      <c r="X333" s="40" t="s">
        <v>243</v>
      </c>
      <c r="Y333" s="80" t="s">
        <v>775</v>
      </c>
      <c r="AB333" s="74" t="s">
        <v>510</v>
      </c>
    </row>
    <row r="334" spans="2:28">
      <c r="B334" s="1" t="s">
        <v>237</v>
      </c>
      <c r="C334" s="9"/>
      <c r="D334" s="9">
        <v>665</v>
      </c>
      <c r="E334" s="1" t="s">
        <v>936</v>
      </c>
      <c r="F334" s="2"/>
      <c r="W334" s="39">
        <v>661</v>
      </c>
      <c r="X334" s="40" t="s">
        <v>244</v>
      </c>
      <c r="Y334" s="80" t="s">
        <v>776</v>
      </c>
      <c r="AB334" s="74" t="s">
        <v>510</v>
      </c>
    </row>
    <row r="335" spans="2:28">
      <c r="B335" s="1" t="s">
        <v>237</v>
      </c>
      <c r="C335" s="9"/>
      <c r="D335" s="9">
        <v>667</v>
      </c>
      <c r="E335" s="1" t="s">
        <v>937</v>
      </c>
      <c r="F335" s="2"/>
      <c r="W335" s="39">
        <v>663</v>
      </c>
      <c r="X335" s="40" t="s">
        <v>935</v>
      </c>
      <c r="Y335" s="80" t="s">
        <v>777</v>
      </c>
      <c r="AB335" s="74" t="s">
        <v>510</v>
      </c>
    </row>
    <row r="336" spans="2:28">
      <c r="B336" s="1" t="s">
        <v>237</v>
      </c>
      <c r="C336" s="9"/>
      <c r="D336" s="9">
        <v>669</v>
      </c>
      <c r="E336" s="1" t="s">
        <v>938</v>
      </c>
      <c r="F336" s="2"/>
      <c r="W336" s="39">
        <v>665</v>
      </c>
      <c r="X336" s="40" t="s">
        <v>936</v>
      </c>
      <c r="Y336" s="80" t="s">
        <v>1059</v>
      </c>
      <c r="AB336" s="74" t="s">
        <v>510</v>
      </c>
    </row>
    <row r="337" spans="2:28">
      <c r="B337" s="1" t="s">
        <v>237</v>
      </c>
      <c r="C337" s="9"/>
      <c r="D337" s="9">
        <v>671</v>
      </c>
      <c r="E337" s="1" t="s">
        <v>245</v>
      </c>
      <c r="F337" s="2"/>
      <c r="W337" s="39">
        <v>667</v>
      </c>
      <c r="X337" s="40" t="s">
        <v>937</v>
      </c>
      <c r="Y337" s="80" t="s">
        <v>778</v>
      </c>
      <c r="AB337" s="74" t="s">
        <v>510</v>
      </c>
    </row>
    <row r="338" spans="2:28">
      <c r="B338" s="1" t="s">
        <v>237</v>
      </c>
      <c r="C338" s="9"/>
      <c r="D338" s="9">
        <v>673</v>
      </c>
      <c r="E338" s="1" t="s">
        <v>246</v>
      </c>
      <c r="F338" s="2"/>
      <c r="W338" s="39">
        <v>669</v>
      </c>
      <c r="X338" s="40" t="s">
        <v>938</v>
      </c>
      <c r="Y338" s="80" t="s">
        <v>779</v>
      </c>
      <c r="AB338" s="74" t="s">
        <v>510</v>
      </c>
    </row>
    <row r="339" spans="2:28">
      <c r="B339" s="1" t="s">
        <v>237</v>
      </c>
      <c r="C339" s="9"/>
      <c r="D339" s="9">
        <v>675</v>
      </c>
      <c r="E339" s="1" t="s">
        <v>247</v>
      </c>
      <c r="F339" s="2"/>
      <c r="W339" s="39">
        <v>671</v>
      </c>
      <c r="X339" s="40" t="s">
        <v>245</v>
      </c>
      <c r="Y339" s="80" t="s">
        <v>780</v>
      </c>
      <c r="AB339" s="74" t="s">
        <v>510</v>
      </c>
    </row>
    <row r="340" spans="2:28">
      <c r="B340" s="1" t="s">
        <v>237</v>
      </c>
      <c r="C340" s="9"/>
      <c r="D340" s="9">
        <v>677</v>
      </c>
      <c r="E340" s="1" t="s">
        <v>939</v>
      </c>
      <c r="F340" s="2"/>
      <c r="W340" s="39">
        <v>673</v>
      </c>
      <c r="X340" s="40" t="s">
        <v>246</v>
      </c>
      <c r="Y340" s="80" t="s">
        <v>781</v>
      </c>
      <c r="AB340" s="74" t="s">
        <v>510</v>
      </c>
    </row>
    <row r="341" spans="2:28">
      <c r="B341" s="1" t="s">
        <v>237</v>
      </c>
      <c r="C341" s="9"/>
      <c r="D341" s="9">
        <v>679</v>
      </c>
      <c r="E341" s="1" t="s">
        <v>248</v>
      </c>
      <c r="F341" s="2"/>
      <c r="W341" s="39">
        <v>675</v>
      </c>
      <c r="X341" s="40" t="s">
        <v>247</v>
      </c>
      <c r="Y341" s="80" t="s">
        <v>782</v>
      </c>
      <c r="AB341" s="74" t="s">
        <v>510</v>
      </c>
    </row>
    <row r="342" spans="2:28">
      <c r="B342" s="1" t="s">
        <v>237</v>
      </c>
      <c r="C342" s="9"/>
      <c r="D342" s="9">
        <v>681</v>
      </c>
      <c r="E342" s="1" t="s">
        <v>238</v>
      </c>
      <c r="F342" s="2"/>
      <c r="W342" s="39">
        <v>677</v>
      </c>
      <c r="X342" s="40" t="s">
        <v>939</v>
      </c>
      <c r="Y342" s="80" t="s">
        <v>783</v>
      </c>
      <c r="AB342" s="74" t="s">
        <v>510</v>
      </c>
    </row>
    <row r="343" spans="2:28">
      <c r="B343" s="1" t="s">
        <v>237</v>
      </c>
      <c r="C343" s="9"/>
      <c r="D343" s="9">
        <v>683</v>
      </c>
      <c r="E343" s="1" t="s">
        <v>249</v>
      </c>
      <c r="F343" s="2"/>
      <c r="W343" s="39">
        <v>679</v>
      </c>
      <c r="X343" s="40" t="s">
        <v>248</v>
      </c>
      <c r="Y343" s="80" t="s">
        <v>784</v>
      </c>
      <c r="AB343" s="74" t="s">
        <v>510</v>
      </c>
    </row>
    <row r="344" spans="2:28">
      <c r="B344" s="1" t="s">
        <v>237</v>
      </c>
      <c r="C344" s="9"/>
      <c r="D344" s="9">
        <v>685</v>
      </c>
      <c r="E344" s="1" t="s">
        <v>940</v>
      </c>
      <c r="F344" s="2"/>
      <c r="W344" s="39">
        <v>681</v>
      </c>
      <c r="X344" s="40" t="s">
        <v>238</v>
      </c>
      <c r="Y344" s="80" t="s">
        <v>769</v>
      </c>
      <c r="AB344" s="74" t="s">
        <v>510</v>
      </c>
    </row>
    <row r="345" spans="2:28">
      <c r="B345" s="1" t="s">
        <v>237</v>
      </c>
      <c r="C345" s="9"/>
      <c r="D345" s="9">
        <v>687</v>
      </c>
      <c r="E345" s="1" t="s">
        <v>941</v>
      </c>
      <c r="F345" s="2"/>
      <c r="W345" s="39">
        <v>683</v>
      </c>
      <c r="X345" s="40" t="s">
        <v>249</v>
      </c>
      <c r="Y345" s="80" t="s">
        <v>785</v>
      </c>
      <c r="AB345" s="74" t="s">
        <v>510</v>
      </c>
    </row>
    <row r="346" spans="2:28">
      <c r="B346" s="1" t="s">
        <v>237</v>
      </c>
      <c r="C346" s="9"/>
      <c r="D346" s="9">
        <v>689</v>
      </c>
      <c r="E346" s="1" t="s">
        <v>942</v>
      </c>
      <c r="F346" s="2"/>
      <c r="W346" s="39">
        <v>685</v>
      </c>
      <c r="X346" s="40" t="s">
        <v>940</v>
      </c>
      <c r="Y346" s="80" t="s">
        <v>786</v>
      </c>
      <c r="AB346" s="74" t="s">
        <v>510</v>
      </c>
    </row>
    <row r="347" spans="2:28">
      <c r="B347" s="1" t="s">
        <v>237</v>
      </c>
      <c r="C347" s="9"/>
      <c r="D347" s="9">
        <v>691</v>
      </c>
      <c r="E347" s="1" t="s">
        <v>943</v>
      </c>
      <c r="F347" s="2"/>
      <c r="W347" s="39">
        <v>687</v>
      </c>
      <c r="X347" s="40" t="s">
        <v>941</v>
      </c>
      <c r="Y347" s="80" t="s">
        <v>787</v>
      </c>
      <c r="AB347" s="74" t="s">
        <v>510</v>
      </c>
    </row>
    <row r="348" spans="2:28">
      <c r="B348" s="1" t="s">
        <v>237</v>
      </c>
      <c r="C348" s="9"/>
      <c r="D348" s="9">
        <v>693</v>
      </c>
      <c r="E348" s="1" t="s">
        <v>250</v>
      </c>
      <c r="F348" s="2"/>
      <c r="W348" s="39">
        <v>689</v>
      </c>
      <c r="X348" s="40" t="s">
        <v>942</v>
      </c>
      <c r="Y348" s="80" t="s">
        <v>788</v>
      </c>
      <c r="AB348" s="74" t="s">
        <v>510</v>
      </c>
    </row>
    <row r="349" spans="2:28">
      <c r="B349" s="1" t="s">
        <v>237</v>
      </c>
      <c r="C349" s="9"/>
      <c r="D349" s="9">
        <v>695</v>
      </c>
      <c r="E349" s="57"/>
      <c r="F349" s="58"/>
      <c r="W349" s="39">
        <v>691</v>
      </c>
      <c r="X349" s="40" t="s">
        <v>943</v>
      </c>
      <c r="Y349" s="80" t="s">
        <v>789</v>
      </c>
      <c r="AB349" s="74" t="s">
        <v>510</v>
      </c>
    </row>
    <row r="350" spans="2:28">
      <c r="B350" s="1" t="s">
        <v>237</v>
      </c>
      <c r="C350" s="9"/>
      <c r="D350" s="9">
        <v>697</v>
      </c>
      <c r="E350" s="57"/>
      <c r="F350" s="58"/>
      <c r="W350" s="39">
        <v>693</v>
      </c>
      <c r="X350" s="40" t="s">
        <v>250</v>
      </c>
      <c r="Y350" s="80" t="s">
        <v>790</v>
      </c>
      <c r="AB350" s="74" t="s">
        <v>510</v>
      </c>
    </row>
    <row r="351" spans="2:28">
      <c r="B351" s="1" t="s">
        <v>237</v>
      </c>
      <c r="C351" s="9"/>
      <c r="D351" s="9">
        <v>699</v>
      </c>
      <c r="E351" s="57"/>
      <c r="F351" s="58"/>
      <c r="W351" s="39">
        <v>695</v>
      </c>
      <c r="X351" s="40"/>
      <c r="Y351" s="80" t="s">
        <v>526</v>
      </c>
      <c r="AB351" s="74" t="s">
        <v>510</v>
      </c>
    </row>
    <row r="352" spans="2:28">
      <c r="B352" s="1" t="s">
        <v>237</v>
      </c>
      <c r="C352" s="9"/>
      <c r="D352" s="9">
        <v>701</v>
      </c>
      <c r="E352" s="57"/>
      <c r="F352" s="58"/>
      <c r="W352" s="39">
        <v>697</v>
      </c>
      <c r="X352" s="40"/>
      <c r="Y352" s="80" t="s">
        <v>526</v>
      </c>
      <c r="AB352" s="74" t="s">
        <v>510</v>
      </c>
    </row>
    <row r="353" spans="2:28">
      <c r="B353" s="1" t="s">
        <v>237</v>
      </c>
      <c r="C353" s="9"/>
      <c r="D353" s="9">
        <v>703</v>
      </c>
      <c r="E353" s="57"/>
      <c r="F353" s="58"/>
      <c r="W353" s="39">
        <v>699</v>
      </c>
      <c r="X353" s="40"/>
      <c r="Y353" s="80" t="s">
        <v>526</v>
      </c>
      <c r="AB353" s="74" t="s">
        <v>510</v>
      </c>
    </row>
    <row r="354" spans="2:28">
      <c r="B354" s="1" t="s">
        <v>251</v>
      </c>
      <c r="C354" s="9"/>
      <c r="D354" s="9">
        <v>705</v>
      </c>
      <c r="E354" s="1" t="s">
        <v>252</v>
      </c>
      <c r="F354" s="2"/>
      <c r="W354" s="39">
        <v>701</v>
      </c>
      <c r="X354" s="40"/>
      <c r="Y354" s="80" t="s">
        <v>526</v>
      </c>
      <c r="AB354" s="74" t="s">
        <v>510</v>
      </c>
    </row>
    <row r="355" spans="2:28">
      <c r="B355" s="1" t="s">
        <v>251</v>
      </c>
      <c r="C355" s="9"/>
      <c r="D355" s="9">
        <v>707</v>
      </c>
      <c r="E355" s="1" t="s">
        <v>253</v>
      </c>
      <c r="F355" s="2"/>
      <c r="W355" s="39">
        <v>703</v>
      </c>
      <c r="X355" s="40"/>
      <c r="Y355" s="80" t="s">
        <v>526</v>
      </c>
      <c r="AB355" s="74" t="s">
        <v>511</v>
      </c>
    </row>
    <row r="356" spans="2:28">
      <c r="B356" s="1" t="s">
        <v>251</v>
      </c>
      <c r="C356" s="9"/>
      <c r="D356" s="9">
        <v>709</v>
      </c>
      <c r="E356" s="1" t="s">
        <v>254</v>
      </c>
      <c r="F356" s="2"/>
      <c r="W356" s="39">
        <v>705</v>
      </c>
      <c r="X356" s="40" t="s">
        <v>252</v>
      </c>
      <c r="Y356" s="80" t="s">
        <v>791</v>
      </c>
      <c r="AB356" s="74" t="s">
        <v>511</v>
      </c>
    </row>
    <row r="357" spans="2:28">
      <c r="B357" s="1" t="s">
        <v>251</v>
      </c>
      <c r="C357" s="9"/>
      <c r="D357" s="9">
        <v>711</v>
      </c>
      <c r="E357" s="1" t="s">
        <v>944</v>
      </c>
      <c r="F357" s="2"/>
      <c r="W357" s="39">
        <v>707</v>
      </c>
      <c r="X357" s="40" t="s">
        <v>253</v>
      </c>
      <c r="Y357" s="80" t="s">
        <v>792</v>
      </c>
      <c r="AB357" s="74" t="s">
        <v>511</v>
      </c>
    </row>
    <row r="358" spans="2:28">
      <c r="B358" s="1" t="s">
        <v>251</v>
      </c>
      <c r="C358" s="9"/>
      <c r="D358" s="9">
        <v>713</v>
      </c>
      <c r="E358" s="1" t="s">
        <v>945</v>
      </c>
      <c r="F358" s="2"/>
      <c r="W358" s="39">
        <v>709</v>
      </c>
      <c r="X358" s="40" t="s">
        <v>254</v>
      </c>
      <c r="Y358" s="80" t="s">
        <v>793</v>
      </c>
      <c r="AB358" s="74" t="s">
        <v>511</v>
      </c>
    </row>
    <row r="359" spans="2:28">
      <c r="B359" s="1" t="s">
        <v>251</v>
      </c>
      <c r="C359" s="9"/>
      <c r="D359" s="9">
        <v>715</v>
      </c>
      <c r="E359" s="1" t="s">
        <v>946</v>
      </c>
      <c r="F359" s="2"/>
      <c r="W359" s="39">
        <v>711</v>
      </c>
      <c r="X359" s="40" t="s">
        <v>944</v>
      </c>
      <c r="Y359" s="80" t="s">
        <v>794</v>
      </c>
      <c r="AB359" s="74" t="s">
        <v>511</v>
      </c>
    </row>
    <row r="360" spans="2:28">
      <c r="B360" s="1" t="s">
        <v>251</v>
      </c>
      <c r="C360" s="9"/>
      <c r="D360" s="9">
        <v>717</v>
      </c>
      <c r="E360" s="1" t="s">
        <v>251</v>
      </c>
      <c r="F360" s="2"/>
      <c r="W360" s="39">
        <v>713</v>
      </c>
      <c r="X360" s="40" t="s">
        <v>945</v>
      </c>
      <c r="Y360" s="80" t="s">
        <v>795</v>
      </c>
      <c r="AB360" s="74" t="s">
        <v>511</v>
      </c>
    </row>
    <row r="361" spans="2:28">
      <c r="B361" s="1" t="s">
        <v>251</v>
      </c>
      <c r="C361" s="9"/>
      <c r="D361" s="9">
        <v>719</v>
      </c>
      <c r="E361" s="1" t="s">
        <v>947</v>
      </c>
      <c r="F361" s="2"/>
      <c r="W361" s="39">
        <v>715</v>
      </c>
      <c r="X361" s="40" t="s">
        <v>946</v>
      </c>
      <c r="Y361" s="80" t="s">
        <v>796</v>
      </c>
      <c r="AB361" s="74" t="s">
        <v>511</v>
      </c>
    </row>
    <row r="362" spans="2:28">
      <c r="B362" s="1" t="s">
        <v>251</v>
      </c>
      <c r="C362" s="9"/>
      <c r="D362" s="9">
        <v>721</v>
      </c>
      <c r="E362" s="1" t="s">
        <v>948</v>
      </c>
      <c r="F362" s="2"/>
      <c r="W362" s="39">
        <v>717</v>
      </c>
      <c r="X362" s="40" t="s">
        <v>251</v>
      </c>
      <c r="Y362" s="80" t="s">
        <v>797</v>
      </c>
      <c r="AB362" s="74" t="s">
        <v>511</v>
      </c>
    </row>
    <row r="363" spans="2:28">
      <c r="B363" s="1" t="s">
        <v>251</v>
      </c>
      <c r="C363" s="9"/>
      <c r="D363" s="9">
        <v>723</v>
      </c>
      <c r="E363" s="57"/>
      <c r="F363" s="58"/>
      <c r="W363" s="39">
        <v>719</v>
      </c>
      <c r="X363" s="40" t="s">
        <v>947</v>
      </c>
      <c r="Y363" s="80" t="s">
        <v>798</v>
      </c>
      <c r="AB363" s="74" t="s">
        <v>511</v>
      </c>
    </row>
    <row r="364" spans="2:28">
      <c r="B364" s="1" t="s">
        <v>251</v>
      </c>
      <c r="C364" s="9"/>
      <c r="D364" s="9">
        <v>725</v>
      </c>
      <c r="E364" s="57"/>
      <c r="F364" s="58"/>
      <c r="W364" s="39">
        <v>721</v>
      </c>
      <c r="X364" s="40" t="s">
        <v>948</v>
      </c>
      <c r="Y364" s="80" t="s">
        <v>799</v>
      </c>
      <c r="AB364" s="74" t="s">
        <v>511</v>
      </c>
    </row>
    <row r="365" spans="2:28">
      <c r="B365" s="1" t="s">
        <v>431</v>
      </c>
      <c r="C365" s="9"/>
      <c r="D365" s="9">
        <v>727</v>
      </c>
      <c r="E365" s="1" t="s">
        <v>949</v>
      </c>
      <c r="F365" s="2"/>
      <c r="W365" s="39">
        <v>723</v>
      </c>
      <c r="X365" s="40"/>
      <c r="Y365" s="80" t="s">
        <v>526</v>
      </c>
      <c r="AB365" s="74" t="s">
        <v>511</v>
      </c>
    </row>
    <row r="366" spans="2:28">
      <c r="B366" s="1" t="s">
        <v>431</v>
      </c>
      <c r="C366" s="9"/>
      <c r="D366" s="9">
        <v>729</v>
      </c>
      <c r="E366" s="1" t="s">
        <v>950</v>
      </c>
      <c r="F366" s="2"/>
      <c r="W366" s="39">
        <v>725</v>
      </c>
      <c r="X366" s="40"/>
      <c r="Y366" s="80" t="s">
        <v>526</v>
      </c>
      <c r="AB366" s="74" t="s">
        <v>512</v>
      </c>
    </row>
    <row r="367" spans="2:28">
      <c r="B367" s="1" t="s">
        <v>431</v>
      </c>
      <c r="C367" s="9"/>
      <c r="D367" s="9">
        <v>731</v>
      </c>
      <c r="E367" s="1" t="s">
        <v>951</v>
      </c>
      <c r="F367" s="2"/>
      <c r="W367" s="39">
        <v>727</v>
      </c>
      <c r="X367" s="40" t="s">
        <v>949</v>
      </c>
      <c r="Y367" s="80" t="s">
        <v>800</v>
      </c>
      <c r="AB367" s="74" t="s">
        <v>512</v>
      </c>
    </row>
    <row r="368" spans="2:28">
      <c r="B368" s="1" t="s">
        <v>431</v>
      </c>
      <c r="C368" s="9"/>
      <c r="D368" s="9">
        <v>733</v>
      </c>
      <c r="E368" s="1" t="s">
        <v>952</v>
      </c>
      <c r="F368" s="2"/>
      <c r="W368" s="39">
        <v>729</v>
      </c>
      <c r="X368" s="40" t="s">
        <v>950</v>
      </c>
      <c r="Y368" s="80" t="s">
        <v>801</v>
      </c>
      <c r="AB368" s="74" t="s">
        <v>512</v>
      </c>
    </row>
    <row r="369" spans="2:28">
      <c r="B369" s="1" t="s">
        <v>431</v>
      </c>
      <c r="C369" s="9"/>
      <c r="D369" s="9">
        <v>735</v>
      </c>
      <c r="E369" s="1" t="s">
        <v>953</v>
      </c>
      <c r="F369" s="2"/>
      <c r="W369" s="39">
        <v>731</v>
      </c>
      <c r="X369" s="40" t="s">
        <v>951</v>
      </c>
      <c r="Y369" s="80" t="s">
        <v>802</v>
      </c>
      <c r="AB369" s="74" t="s">
        <v>512</v>
      </c>
    </row>
    <row r="370" spans="2:28">
      <c r="B370" s="1" t="s">
        <v>431</v>
      </c>
      <c r="C370" s="9"/>
      <c r="D370" s="9">
        <v>737</v>
      </c>
      <c r="E370" s="1" t="s">
        <v>954</v>
      </c>
      <c r="F370" s="2"/>
      <c r="W370" s="39">
        <v>733</v>
      </c>
      <c r="X370" s="122" t="s">
        <v>1618</v>
      </c>
      <c r="Y370" s="80" t="s">
        <v>803</v>
      </c>
      <c r="AB370" s="74" t="s">
        <v>512</v>
      </c>
    </row>
    <row r="371" spans="2:28">
      <c r="B371" s="1" t="s">
        <v>431</v>
      </c>
      <c r="C371" s="9"/>
      <c r="D371" s="9">
        <v>739</v>
      </c>
      <c r="E371" s="57"/>
      <c r="F371" s="58"/>
      <c r="W371" s="39">
        <v>735</v>
      </c>
      <c r="X371" s="40" t="s">
        <v>953</v>
      </c>
      <c r="Y371" s="80" t="s">
        <v>804</v>
      </c>
      <c r="AB371" s="74" t="s">
        <v>512</v>
      </c>
    </row>
    <row r="372" spans="2:28">
      <c r="B372" s="1" t="s">
        <v>431</v>
      </c>
      <c r="C372" s="9"/>
      <c r="D372" s="9">
        <v>741</v>
      </c>
      <c r="E372" s="57"/>
      <c r="F372" s="58"/>
      <c r="W372" s="39">
        <v>737</v>
      </c>
      <c r="X372" s="40" t="s">
        <v>954</v>
      </c>
      <c r="Y372" s="80" t="s">
        <v>1058</v>
      </c>
      <c r="AB372" s="74" t="s">
        <v>512</v>
      </c>
    </row>
    <row r="373" spans="2:28">
      <c r="B373" s="1" t="s">
        <v>255</v>
      </c>
      <c r="C373" s="9"/>
      <c r="D373" s="9">
        <v>743</v>
      </c>
      <c r="E373" s="1" t="s">
        <v>255</v>
      </c>
      <c r="F373" s="2"/>
      <c r="W373" s="39">
        <v>739</v>
      </c>
      <c r="X373" s="40"/>
      <c r="Y373" s="80" t="s">
        <v>526</v>
      </c>
      <c r="AB373" s="74" t="s">
        <v>512</v>
      </c>
    </row>
    <row r="374" spans="2:28">
      <c r="B374" s="1" t="s">
        <v>255</v>
      </c>
      <c r="C374" s="9"/>
      <c r="D374" s="9">
        <v>745</v>
      </c>
      <c r="E374" s="1" t="s">
        <v>955</v>
      </c>
      <c r="F374" s="2"/>
      <c r="W374" s="39">
        <v>741</v>
      </c>
      <c r="X374" s="40"/>
      <c r="Y374" s="80" t="s">
        <v>526</v>
      </c>
      <c r="AB374" s="74" t="s">
        <v>513</v>
      </c>
    </row>
    <row r="375" spans="2:28">
      <c r="B375" s="1" t="s">
        <v>255</v>
      </c>
      <c r="C375" s="9"/>
      <c r="D375" s="9">
        <v>747</v>
      </c>
      <c r="E375" s="1" t="s">
        <v>956</v>
      </c>
      <c r="F375" s="2"/>
      <c r="W375" s="39">
        <v>743</v>
      </c>
      <c r="X375" s="40" t="s">
        <v>255</v>
      </c>
      <c r="Y375" s="80" t="s">
        <v>805</v>
      </c>
      <c r="AB375" s="74" t="s">
        <v>513</v>
      </c>
    </row>
    <row r="376" spans="2:28">
      <c r="B376" s="1" t="s">
        <v>255</v>
      </c>
      <c r="C376" s="9"/>
      <c r="D376" s="9">
        <v>749</v>
      </c>
      <c r="E376" s="1" t="s">
        <v>957</v>
      </c>
      <c r="F376" s="2"/>
      <c r="W376" s="39">
        <v>745</v>
      </c>
      <c r="X376" s="40" t="s">
        <v>1633</v>
      </c>
      <c r="Y376" s="80" t="s">
        <v>1057</v>
      </c>
      <c r="AB376" s="74" t="s">
        <v>513</v>
      </c>
    </row>
    <row r="377" spans="2:28">
      <c r="B377" s="1" t="s">
        <v>255</v>
      </c>
      <c r="C377" s="9"/>
      <c r="D377" s="9">
        <v>751</v>
      </c>
      <c r="E377" s="1" t="s">
        <v>958</v>
      </c>
      <c r="F377" s="2"/>
      <c r="W377" s="39">
        <v>747</v>
      </c>
      <c r="X377" s="40" t="s">
        <v>1634</v>
      </c>
      <c r="Y377" s="80" t="s">
        <v>1056</v>
      </c>
      <c r="AB377" s="74" t="s">
        <v>513</v>
      </c>
    </row>
    <row r="378" spans="2:28">
      <c r="B378" s="1" t="s">
        <v>255</v>
      </c>
      <c r="C378" s="9"/>
      <c r="D378" s="9">
        <v>753</v>
      </c>
      <c r="E378" s="1" t="s">
        <v>959</v>
      </c>
      <c r="F378" s="2"/>
      <c r="W378" s="39">
        <v>749</v>
      </c>
      <c r="X378" s="40" t="s">
        <v>957</v>
      </c>
      <c r="Y378" s="80" t="s">
        <v>806</v>
      </c>
      <c r="AB378" s="74" t="s">
        <v>513</v>
      </c>
    </row>
    <row r="379" spans="2:28">
      <c r="B379" s="1" t="s">
        <v>255</v>
      </c>
      <c r="C379" s="9"/>
      <c r="D379" s="9">
        <v>755</v>
      </c>
      <c r="E379" s="57"/>
      <c r="F379" s="58"/>
      <c r="W379" s="39">
        <v>751</v>
      </c>
      <c r="X379" s="40" t="s">
        <v>958</v>
      </c>
      <c r="Y379" s="80" t="s">
        <v>807</v>
      </c>
      <c r="AB379" s="74" t="s">
        <v>513</v>
      </c>
    </row>
    <row r="380" spans="2:28">
      <c r="B380" s="1" t="s">
        <v>255</v>
      </c>
      <c r="C380" s="9"/>
      <c r="D380" s="9">
        <v>757</v>
      </c>
      <c r="E380" s="57"/>
      <c r="F380" s="58"/>
      <c r="W380" s="39">
        <v>753</v>
      </c>
      <c r="X380" s="40" t="s">
        <v>1635</v>
      </c>
      <c r="Y380" s="80" t="s">
        <v>1055</v>
      </c>
      <c r="AB380" s="74" t="s">
        <v>513</v>
      </c>
    </row>
    <row r="381" spans="2:28">
      <c r="B381" s="1" t="s">
        <v>257</v>
      </c>
      <c r="C381" s="9"/>
      <c r="D381" s="9">
        <v>759</v>
      </c>
      <c r="E381" s="1" t="s">
        <v>257</v>
      </c>
      <c r="F381" s="2"/>
      <c r="W381" s="39">
        <v>755</v>
      </c>
      <c r="X381" s="40"/>
      <c r="Y381" s="80" t="s">
        <v>526</v>
      </c>
      <c r="AB381" s="74" t="s">
        <v>513</v>
      </c>
    </row>
    <row r="382" spans="2:28">
      <c r="B382" s="1" t="s">
        <v>257</v>
      </c>
      <c r="C382" s="9"/>
      <c r="D382" s="9">
        <v>761</v>
      </c>
      <c r="E382" s="1" t="s">
        <v>258</v>
      </c>
      <c r="F382" s="2"/>
      <c r="W382" s="39">
        <v>757</v>
      </c>
      <c r="X382" s="40"/>
      <c r="Y382" s="80" t="s">
        <v>526</v>
      </c>
      <c r="AB382" s="74" t="s">
        <v>514</v>
      </c>
    </row>
    <row r="383" spans="2:28">
      <c r="B383" s="1" t="s">
        <v>257</v>
      </c>
      <c r="C383" s="9"/>
      <c r="D383" s="9">
        <v>763</v>
      </c>
      <c r="E383" s="1" t="s">
        <v>960</v>
      </c>
      <c r="F383" s="2"/>
      <c r="W383" s="39">
        <v>759</v>
      </c>
      <c r="X383" s="40" t="s">
        <v>257</v>
      </c>
      <c r="Y383" s="80" t="s">
        <v>808</v>
      </c>
      <c r="AB383" s="74" t="s">
        <v>514</v>
      </c>
    </row>
    <row r="384" spans="2:28">
      <c r="B384" s="1" t="s">
        <v>257</v>
      </c>
      <c r="C384" s="9"/>
      <c r="D384" s="9">
        <v>765</v>
      </c>
      <c r="E384" s="1" t="s">
        <v>961</v>
      </c>
      <c r="F384" s="2"/>
      <c r="W384" s="39">
        <v>761</v>
      </c>
      <c r="X384" s="40" t="s">
        <v>258</v>
      </c>
      <c r="Y384" s="80" t="s">
        <v>809</v>
      </c>
      <c r="AB384" s="74" t="s">
        <v>514</v>
      </c>
    </row>
    <row r="385" spans="2:28">
      <c r="B385" s="1" t="s">
        <v>257</v>
      </c>
      <c r="C385" s="9"/>
      <c r="D385" s="9">
        <v>767</v>
      </c>
      <c r="E385" s="1" t="s">
        <v>962</v>
      </c>
      <c r="F385" s="2"/>
      <c r="W385" s="39">
        <v>763</v>
      </c>
      <c r="X385" s="40" t="s">
        <v>960</v>
      </c>
      <c r="Y385" s="80" t="s">
        <v>1054</v>
      </c>
      <c r="AB385" s="74" t="s">
        <v>514</v>
      </c>
    </row>
    <row r="386" spans="2:28">
      <c r="B386" s="1" t="s">
        <v>257</v>
      </c>
      <c r="C386" s="9"/>
      <c r="D386" s="9">
        <v>769</v>
      </c>
      <c r="E386" s="57"/>
      <c r="F386" s="58"/>
      <c r="W386" s="39">
        <v>765</v>
      </c>
      <c r="X386" s="40" t="s">
        <v>961</v>
      </c>
      <c r="Y386" s="80" t="s">
        <v>810</v>
      </c>
      <c r="AB386" s="74" t="s">
        <v>514</v>
      </c>
    </row>
    <row r="387" spans="2:28">
      <c r="B387" s="1" t="s">
        <v>257</v>
      </c>
      <c r="C387" s="9"/>
      <c r="D387" s="9">
        <v>771</v>
      </c>
      <c r="E387" s="57"/>
      <c r="F387" s="58"/>
      <c r="W387" s="39">
        <v>767</v>
      </c>
      <c r="X387" s="40" t="s">
        <v>962</v>
      </c>
      <c r="Y387" s="80" t="s">
        <v>811</v>
      </c>
      <c r="AB387" s="74" t="s">
        <v>514</v>
      </c>
    </row>
    <row r="388" spans="2:28">
      <c r="B388" s="1" t="s">
        <v>259</v>
      </c>
      <c r="C388" s="9">
        <v>100</v>
      </c>
      <c r="D388" s="9">
        <v>773</v>
      </c>
      <c r="E388" s="1" t="s">
        <v>260</v>
      </c>
      <c r="F388" s="2">
        <v>100</v>
      </c>
      <c r="W388" s="39">
        <v>769</v>
      </c>
      <c r="X388" s="40"/>
      <c r="Y388" s="80" t="s">
        <v>526</v>
      </c>
      <c r="AB388" s="74" t="s">
        <v>514</v>
      </c>
    </row>
    <row r="389" spans="2:28">
      <c r="B389" s="1" t="s">
        <v>259</v>
      </c>
      <c r="C389" s="9">
        <v>200</v>
      </c>
      <c r="D389" s="9">
        <v>775</v>
      </c>
      <c r="E389" s="1" t="s">
        <v>963</v>
      </c>
      <c r="F389" s="2">
        <v>200</v>
      </c>
      <c r="W389" s="39">
        <v>771</v>
      </c>
      <c r="X389" s="40"/>
      <c r="Y389" s="80" t="s">
        <v>526</v>
      </c>
    </row>
    <row r="390" spans="2:28">
      <c r="B390" s="1" t="s">
        <v>259</v>
      </c>
      <c r="C390" s="9">
        <v>300</v>
      </c>
      <c r="D390" s="9">
        <v>777</v>
      </c>
      <c r="E390" s="1" t="s">
        <v>261</v>
      </c>
      <c r="F390" s="2">
        <v>300</v>
      </c>
      <c r="W390" s="39">
        <v>773</v>
      </c>
      <c r="X390" s="40" t="s">
        <v>260</v>
      </c>
      <c r="Y390" s="80" t="s">
        <v>1053</v>
      </c>
      <c r="Z390" s="77" t="s">
        <v>1528</v>
      </c>
      <c r="AA390" s="77" t="s">
        <v>432</v>
      </c>
    </row>
    <row r="391" spans="2:28">
      <c r="B391" s="1" t="s">
        <v>259</v>
      </c>
      <c r="C391" s="9">
        <v>400</v>
      </c>
      <c r="D391" s="9">
        <v>779</v>
      </c>
      <c r="E391" s="1" t="s">
        <v>964</v>
      </c>
      <c r="F391" s="2">
        <v>400</v>
      </c>
      <c r="W391" s="39">
        <v>775</v>
      </c>
      <c r="X391" s="40" t="s">
        <v>1529</v>
      </c>
      <c r="Y391" s="80" t="s">
        <v>433</v>
      </c>
      <c r="Z391" s="77" t="s">
        <v>839</v>
      </c>
      <c r="AA391" s="77" t="s">
        <v>434</v>
      </c>
    </row>
    <row r="392" spans="2:28">
      <c r="B392" s="1" t="s">
        <v>259</v>
      </c>
      <c r="C392" s="9">
        <v>500</v>
      </c>
      <c r="D392" s="9">
        <v>781</v>
      </c>
      <c r="E392" s="1" t="s">
        <v>965</v>
      </c>
      <c r="F392" s="2">
        <v>500</v>
      </c>
      <c r="W392" s="39">
        <v>777</v>
      </c>
      <c r="X392" s="40" t="s">
        <v>261</v>
      </c>
      <c r="Y392" s="80" t="s">
        <v>435</v>
      </c>
      <c r="Z392" s="77" t="s">
        <v>840</v>
      </c>
      <c r="AA392" s="77" t="s">
        <v>436</v>
      </c>
    </row>
    <row r="393" spans="2:28">
      <c r="B393" s="1" t="s">
        <v>259</v>
      </c>
      <c r="C393" s="9">
        <v>600</v>
      </c>
      <c r="D393" s="9">
        <v>783</v>
      </c>
      <c r="E393" s="1" t="s">
        <v>262</v>
      </c>
      <c r="F393" s="2">
        <v>600</v>
      </c>
      <c r="W393" s="39">
        <v>779</v>
      </c>
      <c r="X393" s="40" t="s">
        <v>964</v>
      </c>
      <c r="Y393" s="80" t="s">
        <v>437</v>
      </c>
      <c r="Z393" s="77" t="s">
        <v>1530</v>
      </c>
      <c r="AA393" s="77" t="s">
        <v>438</v>
      </c>
    </row>
    <row r="394" spans="2:28">
      <c r="B394" s="1" t="s">
        <v>259</v>
      </c>
      <c r="C394" s="9">
        <v>700</v>
      </c>
      <c r="D394" s="9">
        <v>785</v>
      </c>
      <c r="E394" s="1" t="s">
        <v>263</v>
      </c>
      <c r="F394" s="2">
        <v>700</v>
      </c>
      <c r="W394" s="39">
        <v>781</v>
      </c>
      <c r="X394" s="40" t="s">
        <v>965</v>
      </c>
      <c r="Y394" s="80" t="s">
        <v>439</v>
      </c>
      <c r="Z394" s="77" t="s">
        <v>841</v>
      </c>
      <c r="AA394" s="77" t="s">
        <v>440</v>
      </c>
    </row>
    <row r="395" spans="2:28">
      <c r="B395" s="1" t="s">
        <v>259</v>
      </c>
      <c r="C395" s="9">
        <v>800</v>
      </c>
      <c r="D395" s="9">
        <v>787</v>
      </c>
      <c r="E395" s="1" t="s">
        <v>966</v>
      </c>
      <c r="F395" s="2">
        <v>800</v>
      </c>
      <c r="W395" s="39">
        <v>783</v>
      </c>
      <c r="X395" s="40" t="s">
        <v>262</v>
      </c>
      <c r="Y395" s="80" t="s">
        <v>441</v>
      </c>
      <c r="Z395" s="77" t="s">
        <v>842</v>
      </c>
      <c r="AA395" s="77" t="s">
        <v>442</v>
      </c>
    </row>
    <row r="396" spans="2:28">
      <c r="B396" s="1" t="s">
        <v>259</v>
      </c>
      <c r="C396" s="9">
        <v>900</v>
      </c>
      <c r="D396" s="9">
        <v>789</v>
      </c>
      <c r="E396" s="1" t="s">
        <v>264</v>
      </c>
      <c r="F396" s="2">
        <v>900</v>
      </c>
      <c r="W396" s="39">
        <v>785</v>
      </c>
      <c r="X396" s="40" t="s">
        <v>263</v>
      </c>
      <c r="Y396" s="80" t="s">
        <v>443</v>
      </c>
      <c r="Z396" s="77" t="s">
        <v>843</v>
      </c>
      <c r="AA396" s="77" t="s">
        <v>444</v>
      </c>
    </row>
    <row r="397" spans="2:28">
      <c r="B397" s="1" t="s">
        <v>259</v>
      </c>
      <c r="C397" s="9">
        <v>1000</v>
      </c>
      <c r="D397" s="9">
        <v>791</v>
      </c>
      <c r="E397" s="1" t="s">
        <v>967</v>
      </c>
      <c r="F397" s="2">
        <v>1000</v>
      </c>
      <c r="W397" s="39">
        <v>787</v>
      </c>
      <c r="X397" s="40" t="s">
        <v>966</v>
      </c>
      <c r="Y397" s="80" t="s">
        <v>445</v>
      </c>
      <c r="Z397" s="77" t="s">
        <v>1531</v>
      </c>
      <c r="AA397" s="77" t="s">
        <v>446</v>
      </c>
    </row>
    <row r="398" spans="2:28">
      <c r="B398" s="1" t="s">
        <v>259</v>
      </c>
      <c r="C398" s="9">
        <v>1100</v>
      </c>
      <c r="D398" s="9">
        <v>793</v>
      </c>
      <c r="E398" s="1" t="s">
        <v>265</v>
      </c>
      <c r="F398" s="2">
        <v>1100</v>
      </c>
      <c r="W398" s="39">
        <v>789</v>
      </c>
      <c r="X398" s="40" t="s">
        <v>264</v>
      </c>
      <c r="Y398" s="80" t="s">
        <v>447</v>
      </c>
      <c r="Z398" s="77" t="s">
        <v>844</v>
      </c>
      <c r="AA398" s="77" t="s">
        <v>448</v>
      </c>
    </row>
    <row r="399" spans="2:28">
      <c r="B399" s="1" t="s">
        <v>259</v>
      </c>
      <c r="C399" s="9">
        <v>1200</v>
      </c>
      <c r="D399" s="9">
        <v>795</v>
      </c>
      <c r="E399" s="1" t="s">
        <v>266</v>
      </c>
      <c r="F399" s="2">
        <v>1200</v>
      </c>
      <c r="W399" s="39">
        <v>791</v>
      </c>
      <c r="X399" s="40" t="s">
        <v>967</v>
      </c>
      <c r="Y399" s="80" t="s">
        <v>449</v>
      </c>
      <c r="Z399" s="77" t="s">
        <v>845</v>
      </c>
      <c r="AA399" s="77" t="s">
        <v>450</v>
      </c>
    </row>
    <row r="400" spans="2:28">
      <c r="B400" s="1" t="s">
        <v>259</v>
      </c>
      <c r="C400" s="9">
        <v>1300</v>
      </c>
      <c r="D400" s="9">
        <v>797</v>
      </c>
      <c r="E400" s="1" t="s">
        <v>968</v>
      </c>
      <c r="F400" s="2">
        <v>1300</v>
      </c>
      <c r="W400" s="39">
        <v>793</v>
      </c>
      <c r="X400" s="40" t="s">
        <v>265</v>
      </c>
      <c r="Y400" s="80" t="s">
        <v>451</v>
      </c>
      <c r="Z400" s="77" t="s">
        <v>846</v>
      </c>
      <c r="AA400" s="77" t="s">
        <v>452</v>
      </c>
    </row>
    <row r="401" spans="2:27">
      <c r="B401" s="1" t="s">
        <v>259</v>
      </c>
      <c r="C401" s="9">
        <v>1400</v>
      </c>
      <c r="D401" s="9">
        <v>799</v>
      </c>
      <c r="E401" s="1" t="s">
        <v>969</v>
      </c>
      <c r="F401" s="2">
        <v>1400</v>
      </c>
      <c r="W401" s="39">
        <v>795</v>
      </c>
      <c r="X401" s="40" t="s">
        <v>266</v>
      </c>
      <c r="Y401" s="80" t="s">
        <v>453</v>
      </c>
      <c r="Z401" s="77" t="s">
        <v>847</v>
      </c>
      <c r="AA401" s="77" t="s">
        <v>454</v>
      </c>
    </row>
    <row r="402" spans="2:27">
      <c r="B402" s="1" t="s">
        <v>259</v>
      </c>
      <c r="C402" s="9">
        <v>1500</v>
      </c>
      <c r="D402" s="9">
        <v>801</v>
      </c>
      <c r="E402" s="1" t="s">
        <v>970</v>
      </c>
      <c r="F402" s="2">
        <v>1500</v>
      </c>
      <c r="W402" s="39">
        <v>797</v>
      </c>
      <c r="X402" s="40" t="s">
        <v>968</v>
      </c>
      <c r="Y402" s="80" t="s">
        <v>455</v>
      </c>
      <c r="Z402" s="77" t="s">
        <v>848</v>
      </c>
      <c r="AA402" s="77" t="s">
        <v>456</v>
      </c>
    </row>
    <row r="403" spans="2:27">
      <c r="B403" s="1" t="s">
        <v>259</v>
      </c>
      <c r="C403" s="9"/>
      <c r="D403" s="9">
        <v>803</v>
      </c>
      <c r="E403" s="57"/>
      <c r="F403" s="58"/>
      <c r="W403" s="39">
        <v>799</v>
      </c>
      <c r="X403" s="40" t="s">
        <v>969</v>
      </c>
      <c r="Y403" s="80" t="s">
        <v>457</v>
      </c>
      <c r="Z403" s="77" t="s">
        <v>1532</v>
      </c>
      <c r="AA403" s="77" t="s">
        <v>458</v>
      </c>
    </row>
    <row r="404" spans="2:27">
      <c r="B404" s="1" t="s">
        <v>259</v>
      </c>
      <c r="C404" s="9"/>
      <c r="D404" s="9">
        <v>805</v>
      </c>
      <c r="E404" s="57"/>
      <c r="F404" s="58"/>
      <c r="W404" s="40">
        <v>801</v>
      </c>
      <c r="X404" s="40" t="s">
        <v>970</v>
      </c>
      <c r="Y404" s="80" t="s">
        <v>459</v>
      </c>
      <c r="Z404" s="77" t="s">
        <v>849</v>
      </c>
      <c r="AA404" s="77" t="s">
        <v>460</v>
      </c>
    </row>
    <row r="405" spans="2:27">
      <c r="B405" s="1" t="s">
        <v>259</v>
      </c>
      <c r="C405" s="9"/>
      <c r="D405" s="9">
        <v>807</v>
      </c>
      <c r="E405" s="57"/>
      <c r="F405" s="58"/>
      <c r="W405" s="40">
        <v>803</v>
      </c>
      <c r="X405" s="40"/>
    </row>
    <row r="406" spans="2:27">
      <c r="B406" s="1" t="s">
        <v>267</v>
      </c>
      <c r="C406" s="9"/>
      <c r="D406" s="9">
        <v>809</v>
      </c>
      <c r="E406" s="1" t="s">
        <v>971</v>
      </c>
      <c r="F406" s="2"/>
      <c r="W406" s="40">
        <v>805</v>
      </c>
      <c r="X406" s="40"/>
    </row>
    <row r="407" spans="2:27">
      <c r="B407" s="1" t="s">
        <v>267</v>
      </c>
      <c r="C407" s="9"/>
      <c r="D407" s="9">
        <v>811</v>
      </c>
      <c r="E407" s="1" t="s">
        <v>972</v>
      </c>
      <c r="F407" s="2"/>
      <c r="W407" s="40">
        <v>807</v>
      </c>
      <c r="X407" s="40"/>
    </row>
    <row r="408" spans="2:27">
      <c r="B408" s="1" t="s">
        <v>267</v>
      </c>
      <c r="C408" s="9"/>
      <c r="D408" s="9">
        <v>813</v>
      </c>
      <c r="E408" s="1" t="s">
        <v>973</v>
      </c>
      <c r="F408" s="2"/>
      <c r="W408" s="40">
        <v>809</v>
      </c>
      <c r="X408" s="40" t="s">
        <v>1636</v>
      </c>
      <c r="Y408" s="80" t="s">
        <v>268</v>
      </c>
    </row>
    <row r="409" spans="2:27">
      <c r="B409" s="1" t="s">
        <v>267</v>
      </c>
      <c r="C409" s="9"/>
      <c r="D409" s="9">
        <v>815</v>
      </c>
      <c r="E409" s="1" t="s">
        <v>974</v>
      </c>
      <c r="F409" s="2"/>
      <c r="W409" s="40">
        <v>811</v>
      </c>
      <c r="X409" s="40" t="s">
        <v>972</v>
      </c>
      <c r="Y409" s="80" t="s">
        <v>269</v>
      </c>
    </row>
    <row r="410" spans="2:27">
      <c r="B410" s="1" t="s">
        <v>267</v>
      </c>
      <c r="C410" s="9"/>
      <c r="D410" s="9">
        <v>817</v>
      </c>
      <c r="E410" s="1" t="s">
        <v>975</v>
      </c>
      <c r="F410" s="2"/>
      <c r="W410" s="40">
        <v>813</v>
      </c>
      <c r="X410" s="40" t="s">
        <v>973</v>
      </c>
      <c r="Y410" s="80" t="s">
        <v>270</v>
      </c>
    </row>
    <row r="411" spans="2:27">
      <c r="B411" s="1" t="s">
        <v>267</v>
      </c>
      <c r="C411" s="9"/>
      <c r="D411" s="9">
        <v>819</v>
      </c>
      <c r="E411" s="1" t="s">
        <v>272</v>
      </c>
      <c r="F411" s="2"/>
      <c r="W411" s="40">
        <v>815</v>
      </c>
      <c r="X411" s="40" t="s">
        <v>974</v>
      </c>
      <c r="Y411" s="80" t="s">
        <v>271</v>
      </c>
    </row>
    <row r="412" spans="2:27">
      <c r="B412" s="1" t="s">
        <v>267</v>
      </c>
      <c r="C412" s="9"/>
      <c r="D412" s="9">
        <v>821</v>
      </c>
      <c r="E412" s="1" t="s">
        <v>976</v>
      </c>
      <c r="F412" s="2"/>
      <c r="W412" s="40">
        <v>817</v>
      </c>
      <c r="X412" s="40" t="s">
        <v>975</v>
      </c>
      <c r="Y412" s="80" t="s">
        <v>273</v>
      </c>
    </row>
    <row r="413" spans="2:27">
      <c r="B413" s="1" t="s">
        <v>267</v>
      </c>
      <c r="C413" s="9"/>
      <c r="D413" s="9">
        <v>823</v>
      </c>
      <c r="E413" s="1" t="s">
        <v>977</v>
      </c>
      <c r="F413" s="2"/>
      <c r="W413" s="40">
        <v>819</v>
      </c>
      <c r="X413" s="40" t="s">
        <v>272</v>
      </c>
      <c r="Y413" s="80" t="s">
        <v>274</v>
      </c>
    </row>
    <row r="414" spans="2:27">
      <c r="B414" s="1" t="s">
        <v>267</v>
      </c>
      <c r="C414" s="9"/>
      <c r="D414" s="9">
        <v>825</v>
      </c>
      <c r="E414" s="1" t="s">
        <v>276</v>
      </c>
      <c r="F414" s="2"/>
      <c r="W414" s="40">
        <v>821</v>
      </c>
      <c r="X414" s="40" t="s">
        <v>976</v>
      </c>
      <c r="Y414" s="80" t="s">
        <v>275</v>
      </c>
    </row>
    <row r="415" spans="2:27">
      <c r="B415" s="1" t="s">
        <v>267</v>
      </c>
      <c r="C415" s="9"/>
      <c r="D415" s="9">
        <v>827</v>
      </c>
      <c r="E415" s="57"/>
      <c r="F415" s="58"/>
      <c r="W415" s="40">
        <v>823</v>
      </c>
      <c r="X415" s="40" t="s">
        <v>977</v>
      </c>
      <c r="Y415" s="80" t="s">
        <v>277</v>
      </c>
    </row>
    <row r="416" spans="2:27">
      <c r="B416" s="1" t="s">
        <v>267</v>
      </c>
      <c r="C416" s="9"/>
      <c r="D416" s="9">
        <v>829</v>
      </c>
      <c r="E416" s="57"/>
      <c r="F416" s="58"/>
      <c r="W416" s="40">
        <v>825</v>
      </c>
      <c r="X416" s="40" t="s">
        <v>276</v>
      </c>
      <c r="Y416" s="80" t="s">
        <v>278</v>
      </c>
    </row>
    <row r="417" spans="2:25">
      <c r="B417" s="1" t="s">
        <v>279</v>
      </c>
      <c r="C417" s="9"/>
      <c r="D417" s="9">
        <v>831</v>
      </c>
      <c r="E417" s="1" t="s">
        <v>280</v>
      </c>
      <c r="F417" s="2"/>
      <c r="W417" s="40">
        <v>827</v>
      </c>
      <c r="X417" s="40"/>
    </row>
    <row r="418" spans="2:25">
      <c r="B418" s="1" t="s">
        <v>279</v>
      </c>
      <c r="C418" s="9"/>
      <c r="D418" s="9">
        <v>833</v>
      </c>
      <c r="E418" s="1" t="s">
        <v>281</v>
      </c>
      <c r="F418" s="2"/>
      <c r="W418" s="40">
        <v>829</v>
      </c>
      <c r="X418" s="40"/>
    </row>
    <row r="419" spans="2:25">
      <c r="B419" s="1" t="s">
        <v>279</v>
      </c>
      <c r="C419" s="9"/>
      <c r="D419" s="9">
        <v>835</v>
      </c>
      <c r="E419" s="1" t="s">
        <v>279</v>
      </c>
      <c r="F419" s="2"/>
      <c r="W419" s="40">
        <v>831</v>
      </c>
      <c r="X419" s="40" t="s">
        <v>280</v>
      </c>
      <c r="Y419" s="80" t="s">
        <v>282</v>
      </c>
    </row>
    <row r="420" spans="2:25">
      <c r="B420" s="1" t="s">
        <v>279</v>
      </c>
      <c r="C420" s="9"/>
      <c r="D420" s="9">
        <v>837</v>
      </c>
      <c r="E420" s="1" t="s">
        <v>978</v>
      </c>
      <c r="F420" s="2"/>
      <c r="W420" s="40">
        <v>833</v>
      </c>
      <c r="X420" s="40" t="s">
        <v>281</v>
      </c>
      <c r="Y420" s="80" t="s">
        <v>283</v>
      </c>
    </row>
    <row r="421" spans="2:25">
      <c r="B421" s="1" t="s">
        <v>279</v>
      </c>
      <c r="C421" s="9"/>
      <c r="D421" s="9">
        <v>839</v>
      </c>
      <c r="E421" s="57"/>
      <c r="F421" s="58"/>
      <c r="W421" s="40">
        <v>835</v>
      </c>
      <c r="X421" s="40" t="s">
        <v>279</v>
      </c>
      <c r="Y421" s="80" t="s">
        <v>284</v>
      </c>
    </row>
    <row r="422" spans="2:25">
      <c r="B422" s="1" t="s">
        <v>279</v>
      </c>
      <c r="C422" s="9"/>
      <c r="D422" s="9">
        <v>841</v>
      </c>
      <c r="E422" s="57"/>
      <c r="F422" s="58"/>
      <c r="W422" s="40">
        <v>837</v>
      </c>
      <c r="X422" s="40" t="s">
        <v>978</v>
      </c>
      <c r="Y422" s="80" t="s">
        <v>285</v>
      </c>
    </row>
    <row r="423" spans="2:25">
      <c r="B423" s="1" t="s">
        <v>286</v>
      </c>
      <c r="C423" s="9"/>
      <c r="D423" s="9">
        <v>843</v>
      </c>
      <c r="E423" s="1" t="s">
        <v>979</v>
      </c>
      <c r="F423" s="2"/>
      <c r="W423" s="40">
        <v>839</v>
      </c>
      <c r="X423" s="40"/>
    </row>
    <row r="424" spans="2:25">
      <c r="B424" s="1" t="s">
        <v>286</v>
      </c>
      <c r="C424" s="9"/>
      <c r="D424" s="9">
        <v>845</v>
      </c>
      <c r="E424" s="1" t="s">
        <v>980</v>
      </c>
      <c r="F424" s="2"/>
      <c r="W424" s="40">
        <v>841</v>
      </c>
      <c r="X424" s="40"/>
    </row>
    <row r="425" spans="2:25">
      <c r="B425" s="1" t="s">
        <v>286</v>
      </c>
      <c r="C425" s="9"/>
      <c r="D425" s="9">
        <v>847</v>
      </c>
      <c r="E425" s="1" t="s">
        <v>288</v>
      </c>
      <c r="F425" s="2"/>
      <c r="W425" s="40">
        <v>843</v>
      </c>
      <c r="X425" s="40" t="s">
        <v>979</v>
      </c>
      <c r="Y425" s="80" t="s">
        <v>287</v>
      </c>
    </row>
    <row r="426" spans="2:25">
      <c r="B426" s="1" t="s">
        <v>286</v>
      </c>
      <c r="C426" s="9"/>
      <c r="D426" s="9">
        <v>849</v>
      </c>
      <c r="E426" s="1" t="s">
        <v>981</v>
      </c>
      <c r="F426" s="2"/>
      <c r="W426" s="40">
        <v>845</v>
      </c>
      <c r="X426" s="40" t="s">
        <v>980</v>
      </c>
      <c r="Y426" s="80" t="s">
        <v>289</v>
      </c>
    </row>
    <row r="427" spans="2:25">
      <c r="B427" s="1" t="s">
        <v>286</v>
      </c>
      <c r="C427" s="9"/>
      <c r="D427" s="9">
        <v>851</v>
      </c>
      <c r="E427" s="57"/>
      <c r="F427" s="58"/>
      <c r="W427" s="40">
        <v>847</v>
      </c>
      <c r="X427" s="40" t="s">
        <v>288</v>
      </c>
      <c r="Y427" s="80" t="s">
        <v>290</v>
      </c>
    </row>
    <row r="428" spans="2:25">
      <c r="B428" s="1" t="s">
        <v>286</v>
      </c>
      <c r="C428" s="9"/>
      <c r="D428" s="9">
        <v>853</v>
      </c>
      <c r="E428" s="57"/>
      <c r="F428" s="58"/>
      <c r="W428" s="40">
        <v>849</v>
      </c>
      <c r="X428" s="40" t="s">
        <v>981</v>
      </c>
      <c r="Y428" s="80" t="s">
        <v>291</v>
      </c>
    </row>
    <row r="429" spans="2:25">
      <c r="B429" s="1" t="s">
        <v>461</v>
      </c>
      <c r="C429" s="9"/>
      <c r="D429" s="9">
        <v>855</v>
      </c>
      <c r="E429" s="1" t="s">
        <v>982</v>
      </c>
      <c r="F429" s="2"/>
      <c r="W429" s="40">
        <v>851</v>
      </c>
      <c r="X429" s="40"/>
    </row>
    <row r="430" spans="2:25">
      <c r="B430" s="1" t="s">
        <v>461</v>
      </c>
      <c r="C430" s="9"/>
      <c r="D430" s="9">
        <v>857</v>
      </c>
      <c r="E430" s="1" t="s">
        <v>983</v>
      </c>
      <c r="F430" s="2"/>
      <c r="W430" s="40">
        <v>853</v>
      </c>
      <c r="X430" s="40"/>
    </row>
    <row r="431" spans="2:25">
      <c r="B431" s="1" t="s">
        <v>461</v>
      </c>
      <c r="C431" s="9"/>
      <c r="D431" s="9">
        <v>859</v>
      </c>
      <c r="E431" s="1" t="s">
        <v>293</v>
      </c>
      <c r="F431" s="2"/>
      <c r="W431" s="40">
        <v>855</v>
      </c>
      <c r="X431" s="40"/>
    </row>
    <row r="432" spans="2:25">
      <c r="B432" s="1" t="s">
        <v>462</v>
      </c>
      <c r="C432" s="9"/>
      <c r="D432" s="9">
        <v>861</v>
      </c>
      <c r="E432" s="1" t="s">
        <v>984</v>
      </c>
      <c r="F432" s="2"/>
      <c r="W432" s="40">
        <v>857</v>
      </c>
      <c r="X432" s="40" t="s">
        <v>983</v>
      </c>
      <c r="Y432" s="80" t="s">
        <v>294</v>
      </c>
    </row>
    <row r="433" spans="2:25">
      <c r="B433" s="1" t="s">
        <v>461</v>
      </c>
      <c r="C433" s="9"/>
      <c r="D433" s="9">
        <v>863</v>
      </c>
      <c r="E433" s="57"/>
      <c r="F433" s="58"/>
      <c r="W433" s="40">
        <v>859</v>
      </c>
      <c r="X433" s="40" t="s">
        <v>293</v>
      </c>
      <c r="Y433" s="80" t="s">
        <v>295</v>
      </c>
    </row>
    <row r="434" spans="2:25">
      <c r="B434" s="1" t="s">
        <v>461</v>
      </c>
      <c r="C434" s="9"/>
      <c r="D434" s="9">
        <v>865</v>
      </c>
      <c r="E434" s="57"/>
      <c r="F434" s="58"/>
      <c r="W434" s="40">
        <v>861</v>
      </c>
      <c r="X434" s="40" t="s">
        <v>984</v>
      </c>
      <c r="Y434" s="80" t="s">
        <v>296</v>
      </c>
    </row>
    <row r="435" spans="2:25">
      <c r="B435" s="1" t="s">
        <v>463</v>
      </c>
      <c r="C435" s="9"/>
      <c r="D435" s="9">
        <v>867</v>
      </c>
      <c r="E435" s="1" t="s">
        <v>985</v>
      </c>
      <c r="F435" s="2"/>
      <c r="W435" s="40">
        <v>863</v>
      </c>
      <c r="X435" s="40"/>
    </row>
    <row r="436" spans="2:25">
      <c r="B436" s="1" t="s">
        <v>463</v>
      </c>
      <c r="C436" s="9"/>
      <c r="D436" s="9">
        <v>869</v>
      </c>
      <c r="E436" s="1" t="s">
        <v>986</v>
      </c>
      <c r="F436" s="2"/>
      <c r="W436" s="40">
        <v>865</v>
      </c>
      <c r="X436" s="40"/>
    </row>
    <row r="437" spans="2:25">
      <c r="B437" s="1" t="s">
        <v>463</v>
      </c>
      <c r="C437" s="9"/>
      <c r="D437" s="9">
        <v>871</v>
      </c>
      <c r="E437" s="1" t="s">
        <v>987</v>
      </c>
      <c r="F437" s="2"/>
      <c r="W437" s="40">
        <v>867</v>
      </c>
      <c r="X437" s="40" t="s">
        <v>985</v>
      </c>
      <c r="Y437" s="80" t="s">
        <v>297</v>
      </c>
    </row>
    <row r="438" spans="2:25">
      <c r="B438" s="1" t="s">
        <v>463</v>
      </c>
      <c r="C438" s="9"/>
      <c r="D438" s="9">
        <v>873</v>
      </c>
      <c r="E438" s="1" t="s">
        <v>988</v>
      </c>
      <c r="F438" s="2"/>
      <c r="W438" s="40">
        <v>869</v>
      </c>
      <c r="X438" s="40" t="s">
        <v>986</v>
      </c>
      <c r="Y438" s="80" t="s">
        <v>298</v>
      </c>
    </row>
    <row r="439" spans="2:25">
      <c r="B439" s="1" t="s">
        <v>463</v>
      </c>
      <c r="C439" s="9"/>
      <c r="D439" s="9">
        <v>875</v>
      </c>
      <c r="E439" s="1" t="s">
        <v>989</v>
      </c>
      <c r="F439" s="2"/>
      <c r="W439" s="40">
        <v>871</v>
      </c>
      <c r="X439" s="40" t="s">
        <v>987</v>
      </c>
      <c r="Y439" s="80" t="s">
        <v>299</v>
      </c>
    </row>
    <row r="440" spans="2:25">
      <c r="B440" s="1" t="s">
        <v>463</v>
      </c>
      <c r="C440" s="9"/>
      <c r="D440" s="9">
        <v>877</v>
      </c>
      <c r="E440" s="1" t="s">
        <v>990</v>
      </c>
      <c r="F440" s="2"/>
      <c r="W440" s="40">
        <v>873</v>
      </c>
      <c r="X440" s="40" t="s">
        <v>988</v>
      </c>
      <c r="Y440" s="80" t="s">
        <v>300</v>
      </c>
    </row>
    <row r="441" spans="2:25">
      <c r="B441" s="1" t="s">
        <v>463</v>
      </c>
      <c r="C441" s="9"/>
      <c r="D441" s="9">
        <v>879</v>
      </c>
      <c r="E441" s="1" t="s">
        <v>991</v>
      </c>
      <c r="F441" s="2"/>
      <c r="W441" s="40">
        <v>875</v>
      </c>
      <c r="X441" s="40" t="s">
        <v>989</v>
      </c>
      <c r="Y441" s="80" t="s">
        <v>301</v>
      </c>
    </row>
    <row r="442" spans="2:25">
      <c r="B442" s="1" t="s">
        <v>463</v>
      </c>
      <c r="C442" s="9"/>
      <c r="D442" s="9">
        <v>881</v>
      </c>
      <c r="E442" s="1" t="s">
        <v>992</v>
      </c>
      <c r="F442" s="2"/>
      <c r="W442" s="40">
        <v>877</v>
      </c>
      <c r="X442" s="40"/>
    </row>
    <row r="443" spans="2:25">
      <c r="B443" s="1" t="s">
        <v>463</v>
      </c>
      <c r="C443" s="9"/>
      <c r="D443" s="9">
        <v>883</v>
      </c>
      <c r="E443" s="57"/>
      <c r="F443" s="58"/>
      <c r="W443" s="40">
        <v>879</v>
      </c>
      <c r="X443" s="40"/>
    </row>
    <row r="444" spans="2:25">
      <c r="B444" s="1" t="s">
        <v>463</v>
      </c>
      <c r="C444" s="9"/>
      <c r="D444" s="9">
        <v>885</v>
      </c>
      <c r="E444" s="57"/>
      <c r="F444" s="58"/>
      <c r="W444" s="40">
        <v>881</v>
      </c>
      <c r="X444" s="40" t="s">
        <v>992</v>
      </c>
      <c r="Y444" s="80" t="s">
        <v>304</v>
      </c>
    </row>
    <row r="445" spans="2:25">
      <c r="B445" s="1" t="s">
        <v>464</v>
      </c>
      <c r="C445" s="9"/>
      <c r="D445" s="9">
        <v>887</v>
      </c>
      <c r="E445" s="1" t="s">
        <v>993</v>
      </c>
      <c r="F445" s="2"/>
      <c r="W445" s="40">
        <v>883</v>
      </c>
      <c r="X445" s="40"/>
    </row>
    <row r="446" spans="2:25">
      <c r="B446" s="1" t="s">
        <v>464</v>
      </c>
      <c r="C446" s="9"/>
      <c r="D446" s="9">
        <v>889</v>
      </c>
      <c r="E446" s="1" t="s">
        <v>994</v>
      </c>
      <c r="F446" s="2"/>
      <c r="W446" s="40">
        <v>885</v>
      </c>
      <c r="X446" s="40"/>
    </row>
    <row r="447" spans="2:25">
      <c r="B447" s="1" t="s">
        <v>464</v>
      </c>
      <c r="C447" s="9"/>
      <c r="D447" s="9">
        <v>891</v>
      </c>
      <c r="E447" s="1" t="s">
        <v>995</v>
      </c>
      <c r="F447" s="2"/>
      <c r="W447" s="40">
        <v>887</v>
      </c>
      <c r="X447" s="40" t="s">
        <v>993</v>
      </c>
      <c r="Y447" s="80" t="s">
        <v>305</v>
      </c>
    </row>
    <row r="448" spans="2:25">
      <c r="B448" s="1" t="s">
        <v>464</v>
      </c>
      <c r="C448" s="9"/>
      <c r="D448" s="9">
        <v>893</v>
      </c>
      <c r="E448" s="1" t="s">
        <v>307</v>
      </c>
      <c r="F448" s="2"/>
      <c r="W448" s="40">
        <v>889</v>
      </c>
      <c r="X448" s="40" t="s">
        <v>994</v>
      </c>
      <c r="Y448" s="80" t="s">
        <v>306</v>
      </c>
    </row>
    <row r="449" spans="2:25">
      <c r="B449" s="1" t="s">
        <v>464</v>
      </c>
      <c r="C449" s="9"/>
      <c r="D449" s="9">
        <v>895</v>
      </c>
      <c r="E449" s="1" t="s">
        <v>309</v>
      </c>
      <c r="F449" s="2"/>
      <c r="W449" s="40">
        <v>891</v>
      </c>
      <c r="X449" s="40" t="s">
        <v>995</v>
      </c>
      <c r="Y449" s="80" t="s">
        <v>308</v>
      </c>
    </row>
    <row r="450" spans="2:25">
      <c r="B450" s="1" t="s">
        <v>464</v>
      </c>
      <c r="C450" s="9"/>
      <c r="D450" s="9">
        <v>897</v>
      </c>
      <c r="E450" s="1" t="s">
        <v>311</v>
      </c>
      <c r="F450" s="2"/>
      <c r="W450" s="40">
        <v>893</v>
      </c>
      <c r="X450" s="40" t="s">
        <v>307</v>
      </c>
      <c r="Y450" s="80" t="s">
        <v>310</v>
      </c>
    </row>
    <row r="451" spans="2:25">
      <c r="B451" s="1" t="s">
        <v>464</v>
      </c>
      <c r="C451" s="9"/>
      <c r="D451" s="9">
        <v>899</v>
      </c>
      <c r="E451" s="1" t="s">
        <v>313</v>
      </c>
      <c r="F451" s="2"/>
      <c r="W451" s="40">
        <v>895</v>
      </c>
      <c r="X451" s="40" t="s">
        <v>309</v>
      </c>
      <c r="Y451" s="80" t="s">
        <v>312</v>
      </c>
    </row>
    <row r="452" spans="2:25">
      <c r="B452" s="1" t="s">
        <v>464</v>
      </c>
      <c r="C452" s="9"/>
      <c r="D452" s="9">
        <v>901</v>
      </c>
      <c r="E452" s="1" t="s">
        <v>315</v>
      </c>
      <c r="F452" s="2"/>
      <c r="W452" s="40">
        <v>897</v>
      </c>
      <c r="X452" s="40" t="s">
        <v>311</v>
      </c>
      <c r="Y452" s="80" t="s">
        <v>314</v>
      </c>
    </row>
    <row r="453" spans="2:25">
      <c r="B453" s="1" t="s">
        <v>464</v>
      </c>
      <c r="C453" s="9"/>
      <c r="D453" s="9">
        <v>903</v>
      </c>
      <c r="E453" s="1" t="s">
        <v>996</v>
      </c>
      <c r="F453" s="2"/>
      <c r="W453" s="40">
        <v>899</v>
      </c>
      <c r="X453" s="40" t="s">
        <v>313</v>
      </c>
      <c r="Y453" s="80" t="s">
        <v>316</v>
      </c>
    </row>
    <row r="454" spans="2:25">
      <c r="B454" s="1" t="s">
        <v>464</v>
      </c>
      <c r="C454" s="9"/>
      <c r="D454" s="9">
        <v>905</v>
      </c>
      <c r="E454" s="1" t="s">
        <v>150</v>
      </c>
      <c r="F454" s="2"/>
      <c r="W454" s="40">
        <v>901</v>
      </c>
      <c r="X454" s="40" t="s">
        <v>315</v>
      </c>
      <c r="Y454" s="80" t="s">
        <v>317</v>
      </c>
    </row>
    <row r="455" spans="2:25">
      <c r="B455" s="1" t="s">
        <v>464</v>
      </c>
      <c r="C455" s="9"/>
      <c r="D455" s="9">
        <v>907</v>
      </c>
      <c r="E455" s="1" t="s">
        <v>997</v>
      </c>
      <c r="F455" s="2"/>
      <c r="W455" s="40">
        <v>903</v>
      </c>
      <c r="X455" s="40" t="s">
        <v>996</v>
      </c>
      <c r="Y455" s="80" t="s">
        <v>318</v>
      </c>
    </row>
    <row r="456" spans="2:25">
      <c r="B456" s="1" t="s">
        <v>464</v>
      </c>
      <c r="C456" s="9"/>
      <c r="D456" s="9">
        <v>909</v>
      </c>
      <c r="E456" s="1" t="s">
        <v>320</v>
      </c>
      <c r="F456" s="2"/>
      <c r="W456" s="40">
        <v>905</v>
      </c>
      <c r="X456" s="40" t="s">
        <v>150</v>
      </c>
      <c r="Y456" s="80" t="s">
        <v>319</v>
      </c>
    </row>
    <row r="457" spans="2:25">
      <c r="B457" s="1" t="s">
        <v>464</v>
      </c>
      <c r="C457" s="9"/>
      <c r="D457" s="9">
        <v>911</v>
      </c>
      <c r="E457" s="57"/>
      <c r="F457" s="58"/>
      <c r="W457" s="40">
        <v>907</v>
      </c>
      <c r="X457" s="40" t="s">
        <v>997</v>
      </c>
      <c r="Y457" s="80" t="s">
        <v>321</v>
      </c>
    </row>
    <row r="458" spans="2:25">
      <c r="B458" s="1" t="s">
        <v>464</v>
      </c>
      <c r="C458" s="9"/>
      <c r="D458" s="9">
        <v>913</v>
      </c>
      <c r="E458" s="57"/>
      <c r="F458" s="58"/>
      <c r="W458" s="40">
        <v>909</v>
      </c>
      <c r="X458" s="40" t="s">
        <v>320</v>
      </c>
      <c r="Y458" s="80" t="s">
        <v>322</v>
      </c>
    </row>
    <row r="459" spans="2:25">
      <c r="B459" s="1" t="s">
        <v>464</v>
      </c>
      <c r="C459" s="9"/>
      <c r="D459" s="9">
        <v>915</v>
      </c>
      <c r="E459" s="57"/>
      <c r="F459" s="58"/>
      <c r="W459" s="40">
        <v>911</v>
      </c>
      <c r="X459" s="40"/>
    </row>
    <row r="460" spans="2:25">
      <c r="B460" s="1" t="s">
        <v>464</v>
      </c>
      <c r="C460" s="9"/>
      <c r="D460" s="9">
        <v>917</v>
      </c>
      <c r="E460" s="57"/>
      <c r="F460" s="58"/>
      <c r="W460" s="40">
        <v>913</v>
      </c>
      <c r="X460" s="40"/>
    </row>
    <row r="461" spans="2:25">
      <c r="B461" s="1" t="s">
        <v>465</v>
      </c>
      <c r="C461" s="9"/>
      <c r="D461" s="9">
        <v>919</v>
      </c>
      <c r="E461" s="1" t="s">
        <v>1078</v>
      </c>
      <c r="F461" s="2"/>
      <c r="W461" s="40">
        <v>915</v>
      </c>
      <c r="X461" s="40"/>
    </row>
    <row r="462" spans="2:25">
      <c r="B462" s="1" t="s">
        <v>465</v>
      </c>
      <c r="C462" s="9"/>
      <c r="D462" s="9">
        <v>921</v>
      </c>
      <c r="E462" s="1"/>
      <c r="F462" s="2"/>
      <c r="W462" s="40">
        <v>917</v>
      </c>
      <c r="X462" s="40"/>
    </row>
    <row r="463" spans="2:25">
      <c r="B463" s="1" t="s">
        <v>465</v>
      </c>
      <c r="C463" s="9"/>
      <c r="D463" s="9">
        <v>923</v>
      </c>
      <c r="E463" s="1"/>
      <c r="F463" s="2"/>
      <c r="W463" s="40">
        <v>919</v>
      </c>
      <c r="X463" s="40"/>
    </row>
    <row r="464" spans="2:25">
      <c r="B464" s="1" t="s">
        <v>465</v>
      </c>
      <c r="C464" s="9"/>
      <c r="D464" s="9">
        <v>925</v>
      </c>
      <c r="E464" s="1" t="s">
        <v>998</v>
      </c>
      <c r="F464" s="2"/>
      <c r="W464" s="40">
        <v>921</v>
      </c>
      <c r="X464" s="40" t="s">
        <v>1637</v>
      </c>
      <c r="Y464" s="80" t="s">
        <v>850</v>
      </c>
    </row>
    <row r="465" spans="2:28">
      <c r="B465" s="1" t="s">
        <v>465</v>
      </c>
      <c r="C465" s="9"/>
      <c r="D465" s="9">
        <v>927</v>
      </c>
      <c r="E465" s="1" t="s">
        <v>327</v>
      </c>
      <c r="F465" s="2"/>
      <c r="W465" s="40">
        <v>923</v>
      </c>
      <c r="X465" s="40"/>
    </row>
    <row r="466" spans="2:28">
      <c r="B466" s="1" t="s">
        <v>465</v>
      </c>
      <c r="C466" s="9"/>
      <c r="D466" s="9">
        <v>929</v>
      </c>
      <c r="E466" s="57"/>
      <c r="F466" s="58"/>
      <c r="W466" s="40">
        <v>925</v>
      </c>
      <c r="X466" s="40" t="s">
        <v>998</v>
      </c>
      <c r="Y466" s="80" t="s">
        <v>328</v>
      </c>
    </row>
    <row r="467" spans="2:28">
      <c r="B467" s="1" t="s">
        <v>465</v>
      </c>
      <c r="C467" s="9"/>
      <c r="D467" s="9">
        <v>931</v>
      </c>
      <c r="E467" s="57"/>
      <c r="F467" s="58"/>
      <c r="W467" s="40">
        <v>927</v>
      </c>
      <c r="X467" s="40" t="s">
        <v>327</v>
      </c>
      <c r="Y467" s="80" t="s">
        <v>329</v>
      </c>
    </row>
    <row r="468" spans="2:28">
      <c r="B468" s="1" t="s">
        <v>468</v>
      </c>
      <c r="C468" s="9"/>
      <c r="D468" s="9">
        <v>933</v>
      </c>
      <c r="E468" s="1" t="s">
        <v>999</v>
      </c>
      <c r="F468" s="2"/>
      <c r="W468" s="40">
        <v>929</v>
      </c>
      <c r="X468" s="40"/>
    </row>
    <row r="469" spans="2:28">
      <c r="B469" s="1" t="s">
        <v>468</v>
      </c>
      <c r="C469" s="9"/>
      <c r="D469" s="9">
        <v>935</v>
      </c>
      <c r="E469" s="1" t="s">
        <v>1000</v>
      </c>
      <c r="F469" s="2"/>
      <c r="W469" s="40">
        <v>931</v>
      </c>
      <c r="X469" s="40"/>
      <c r="AB469" s="74" t="s">
        <v>515</v>
      </c>
    </row>
    <row r="470" spans="2:28">
      <c r="B470" s="1" t="s">
        <v>468</v>
      </c>
      <c r="C470" s="9"/>
      <c r="D470" s="9">
        <v>937</v>
      </c>
      <c r="E470" s="1" t="s">
        <v>330</v>
      </c>
      <c r="F470" s="2"/>
      <c r="W470" s="40">
        <v>933</v>
      </c>
      <c r="X470" s="40" t="s">
        <v>999</v>
      </c>
      <c r="Y470" s="80" t="s">
        <v>812</v>
      </c>
      <c r="AB470" s="74" t="s">
        <v>515</v>
      </c>
    </row>
    <row r="471" spans="2:28">
      <c r="B471" s="1" t="s">
        <v>468</v>
      </c>
      <c r="C471" s="9"/>
      <c r="D471" s="9">
        <v>939</v>
      </c>
      <c r="E471" s="1" t="s">
        <v>331</v>
      </c>
      <c r="F471" s="2"/>
      <c r="W471" s="40">
        <v>935</v>
      </c>
      <c r="X471" s="40" t="s">
        <v>1000</v>
      </c>
      <c r="Y471" s="80" t="s">
        <v>813</v>
      </c>
      <c r="AB471" s="74" t="s">
        <v>515</v>
      </c>
    </row>
    <row r="472" spans="2:28">
      <c r="B472" s="1" t="s">
        <v>468</v>
      </c>
      <c r="C472" s="9"/>
      <c r="D472" s="9">
        <v>941</v>
      </c>
      <c r="E472" s="1" t="s">
        <v>332</v>
      </c>
      <c r="F472" s="2"/>
      <c r="W472" s="40">
        <v>937</v>
      </c>
      <c r="X472" s="40" t="s">
        <v>330</v>
      </c>
      <c r="Y472" s="80" t="s">
        <v>814</v>
      </c>
      <c r="AB472" s="74" t="s">
        <v>515</v>
      </c>
    </row>
    <row r="473" spans="2:28">
      <c r="B473" s="1" t="s">
        <v>468</v>
      </c>
      <c r="C473" s="9"/>
      <c r="D473" s="9">
        <v>943</v>
      </c>
      <c r="E473" s="1" t="s">
        <v>1001</v>
      </c>
      <c r="F473" s="2"/>
      <c r="W473" s="40">
        <v>939</v>
      </c>
      <c r="X473" s="40" t="s">
        <v>331</v>
      </c>
      <c r="Y473" s="80" t="s">
        <v>815</v>
      </c>
      <c r="AB473" s="74" t="s">
        <v>515</v>
      </c>
    </row>
    <row r="474" spans="2:28">
      <c r="B474" s="1" t="s">
        <v>468</v>
      </c>
      <c r="C474" s="9"/>
      <c r="D474" s="9">
        <v>945</v>
      </c>
      <c r="E474" s="1" t="s">
        <v>1002</v>
      </c>
      <c r="F474" s="2"/>
      <c r="W474" s="40">
        <v>941</v>
      </c>
      <c r="X474" s="40" t="s">
        <v>332</v>
      </c>
      <c r="Y474" s="80" t="s">
        <v>816</v>
      </c>
      <c r="AB474" s="74" t="s">
        <v>515</v>
      </c>
    </row>
    <row r="475" spans="2:28">
      <c r="B475" s="1" t="s">
        <v>468</v>
      </c>
      <c r="C475" s="9"/>
      <c r="D475" s="9">
        <v>947</v>
      </c>
      <c r="E475" s="1" t="s">
        <v>1003</v>
      </c>
      <c r="F475" s="2"/>
      <c r="W475" s="40">
        <v>943</v>
      </c>
      <c r="X475" s="40" t="s">
        <v>1001</v>
      </c>
      <c r="Y475" s="80" t="s">
        <v>1052</v>
      </c>
      <c r="AB475" s="74" t="s">
        <v>515</v>
      </c>
    </row>
    <row r="476" spans="2:28">
      <c r="B476" s="1" t="s">
        <v>468</v>
      </c>
      <c r="C476" s="9"/>
      <c r="D476" s="9">
        <v>949</v>
      </c>
      <c r="E476" s="1" t="s">
        <v>1004</v>
      </c>
      <c r="F476" s="2"/>
      <c r="W476" s="40">
        <v>945</v>
      </c>
      <c r="X476" s="40" t="s">
        <v>1002</v>
      </c>
      <c r="Y476" s="80" t="s">
        <v>817</v>
      </c>
      <c r="AB476" s="74" t="s">
        <v>515</v>
      </c>
    </row>
    <row r="477" spans="2:28">
      <c r="B477" s="1" t="s">
        <v>468</v>
      </c>
      <c r="C477" s="9"/>
      <c r="D477" s="9">
        <v>951</v>
      </c>
      <c r="E477" s="1" t="s">
        <v>333</v>
      </c>
      <c r="F477" s="2"/>
      <c r="W477" s="40">
        <v>947</v>
      </c>
      <c r="X477" s="40" t="s">
        <v>1003</v>
      </c>
      <c r="Y477" s="80" t="s">
        <v>818</v>
      </c>
      <c r="AB477" s="74" t="s">
        <v>515</v>
      </c>
    </row>
    <row r="478" spans="2:28">
      <c r="B478" s="1" t="s">
        <v>468</v>
      </c>
      <c r="C478" s="9"/>
      <c r="D478" s="9">
        <v>953</v>
      </c>
      <c r="E478" s="1" t="s">
        <v>1005</v>
      </c>
      <c r="F478" s="2"/>
      <c r="W478" s="40">
        <v>949</v>
      </c>
      <c r="X478" s="40" t="s">
        <v>1004</v>
      </c>
      <c r="Y478" s="80" t="s">
        <v>819</v>
      </c>
      <c r="AB478" s="74" t="s">
        <v>515</v>
      </c>
    </row>
    <row r="479" spans="2:28">
      <c r="B479" s="1" t="s">
        <v>468</v>
      </c>
      <c r="C479" s="9"/>
      <c r="D479" s="9">
        <v>955</v>
      </c>
      <c r="E479" s="1" t="s">
        <v>334</v>
      </c>
      <c r="F479" s="2"/>
      <c r="W479" s="40">
        <v>951</v>
      </c>
      <c r="X479" s="40" t="s">
        <v>333</v>
      </c>
      <c r="Y479" s="80" t="s">
        <v>820</v>
      </c>
      <c r="AB479" s="74" t="s">
        <v>515</v>
      </c>
    </row>
    <row r="480" spans="2:28">
      <c r="B480" s="1" t="s">
        <v>468</v>
      </c>
      <c r="C480" s="9"/>
      <c r="D480" s="9">
        <v>957</v>
      </c>
      <c r="E480" s="1" t="s">
        <v>335</v>
      </c>
      <c r="F480" s="2"/>
      <c r="W480" s="40">
        <v>953</v>
      </c>
      <c r="X480" s="40" t="s">
        <v>1005</v>
      </c>
      <c r="Y480" s="80" t="s">
        <v>821</v>
      </c>
      <c r="AB480" s="74" t="s">
        <v>515</v>
      </c>
    </row>
    <row r="481" spans="2:28">
      <c r="B481" s="1" t="s">
        <v>468</v>
      </c>
      <c r="C481" s="9"/>
      <c r="D481" s="9">
        <v>959</v>
      </c>
      <c r="E481" s="57"/>
      <c r="F481" s="58"/>
      <c r="W481" s="40">
        <v>955</v>
      </c>
      <c r="X481" s="40" t="s">
        <v>334</v>
      </c>
      <c r="Y481" s="80" t="s">
        <v>822</v>
      </c>
      <c r="AB481" s="74" t="s">
        <v>515</v>
      </c>
    </row>
    <row r="482" spans="2:28">
      <c r="B482" s="1" t="s">
        <v>468</v>
      </c>
      <c r="C482" s="9"/>
      <c r="D482" s="9">
        <v>961</v>
      </c>
      <c r="E482" s="57"/>
      <c r="F482" s="58"/>
      <c r="W482" s="40">
        <v>957</v>
      </c>
      <c r="X482" s="40" t="s">
        <v>335</v>
      </c>
      <c r="Y482" s="80" t="s">
        <v>823</v>
      </c>
      <c r="AB482" s="74" t="s">
        <v>515</v>
      </c>
    </row>
    <row r="483" spans="2:28">
      <c r="B483" s="1" t="s">
        <v>469</v>
      </c>
      <c r="C483" s="9"/>
      <c r="D483" s="9">
        <v>963</v>
      </c>
      <c r="E483" s="1" t="s">
        <v>1006</v>
      </c>
      <c r="F483" s="2"/>
      <c r="W483" s="40">
        <v>959</v>
      </c>
      <c r="X483" s="40"/>
      <c r="Y483" s="80" t="s">
        <v>526</v>
      </c>
      <c r="AB483" s="74" t="s">
        <v>515</v>
      </c>
    </row>
    <row r="484" spans="2:28">
      <c r="B484" s="1" t="s">
        <v>469</v>
      </c>
      <c r="C484" s="9"/>
      <c r="D484" s="9">
        <v>965</v>
      </c>
      <c r="E484" s="1" t="s">
        <v>336</v>
      </c>
      <c r="F484" s="2"/>
      <c r="W484" s="40">
        <v>961</v>
      </c>
      <c r="X484" s="40"/>
      <c r="Y484" s="80" t="s">
        <v>526</v>
      </c>
      <c r="AB484" s="74" t="s">
        <v>516</v>
      </c>
    </row>
    <row r="485" spans="2:28">
      <c r="B485" s="1" t="s">
        <v>469</v>
      </c>
      <c r="C485" s="9"/>
      <c r="D485" s="9">
        <v>967</v>
      </c>
      <c r="E485" s="1" t="s">
        <v>1007</v>
      </c>
      <c r="F485" s="2"/>
      <c r="W485" s="40">
        <v>963</v>
      </c>
      <c r="X485" s="40" t="s">
        <v>1006</v>
      </c>
      <c r="Y485" s="80" t="s">
        <v>824</v>
      </c>
      <c r="AB485" s="74" t="s">
        <v>516</v>
      </c>
    </row>
    <row r="486" spans="2:28">
      <c r="B486" s="1" t="s">
        <v>469</v>
      </c>
      <c r="C486" s="9"/>
      <c r="D486" s="9">
        <v>969</v>
      </c>
      <c r="E486" s="1" t="s">
        <v>1008</v>
      </c>
      <c r="F486" s="2"/>
      <c r="W486" s="40">
        <v>965</v>
      </c>
      <c r="X486" s="40" t="s">
        <v>336</v>
      </c>
      <c r="Y486" s="80" t="s">
        <v>825</v>
      </c>
      <c r="AB486" s="74" t="s">
        <v>516</v>
      </c>
    </row>
    <row r="487" spans="2:28">
      <c r="B487" s="1" t="s">
        <v>469</v>
      </c>
      <c r="C487" s="9"/>
      <c r="D487" s="9">
        <v>971</v>
      </c>
      <c r="E487" s="1" t="s">
        <v>1009</v>
      </c>
      <c r="F487" s="2"/>
      <c r="W487" s="40">
        <v>967</v>
      </c>
      <c r="X487" s="40" t="s">
        <v>1091</v>
      </c>
      <c r="Y487" s="80" t="s">
        <v>826</v>
      </c>
      <c r="AB487" s="74" t="s">
        <v>517</v>
      </c>
    </row>
    <row r="488" spans="2:28">
      <c r="B488" s="1" t="s">
        <v>469</v>
      </c>
      <c r="C488" s="9"/>
      <c r="D488" s="9">
        <v>973</v>
      </c>
      <c r="E488" s="57"/>
      <c r="F488" s="58"/>
      <c r="W488" s="40">
        <v>969</v>
      </c>
      <c r="X488" s="40" t="s">
        <v>1008</v>
      </c>
      <c r="Y488" s="80" t="s">
        <v>827</v>
      </c>
      <c r="AB488" s="74" t="s">
        <v>517</v>
      </c>
    </row>
    <row r="489" spans="2:28">
      <c r="B489" s="1" t="s">
        <v>469</v>
      </c>
      <c r="C489" s="9"/>
      <c r="D489" s="9">
        <v>975</v>
      </c>
      <c r="E489" s="57"/>
      <c r="F489" s="58"/>
      <c r="W489" s="40">
        <v>971</v>
      </c>
      <c r="X489" s="40" t="s">
        <v>1009</v>
      </c>
      <c r="Y489" s="80" t="s">
        <v>828</v>
      </c>
      <c r="AB489" s="74" t="s">
        <v>517</v>
      </c>
    </row>
    <row r="490" spans="2:28">
      <c r="B490" s="1" t="s">
        <v>470</v>
      </c>
      <c r="C490" s="9"/>
      <c r="D490" s="9">
        <v>977</v>
      </c>
      <c r="E490" s="1" t="s">
        <v>256</v>
      </c>
      <c r="F490" s="2"/>
      <c r="W490" s="40">
        <v>973</v>
      </c>
      <c r="X490" s="40"/>
      <c r="Y490" s="80" t="s">
        <v>526</v>
      </c>
      <c r="AB490" s="74" t="s">
        <v>517</v>
      </c>
    </row>
    <row r="491" spans="2:28">
      <c r="B491" s="1" t="s">
        <v>337</v>
      </c>
      <c r="C491" s="9"/>
      <c r="D491" s="9">
        <v>979</v>
      </c>
      <c r="E491" s="1" t="s">
        <v>338</v>
      </c>
      <c r="F491" s="2"/>
      <c r="W491" s="40">
        <v>975</v>
      </c>
      <c r="X491" s="40"/>
      <c r="Y491" s="80" t="s">
        <v>526</v>
      </c>
      <c r="AB491" s="74" t="s">
        <v>510</v>
      </c>
    </row>
    <row r="492" spans="2:28">
      <c r="B492" s="1" t="s">
        <v>470</v>
      </c>
      <c r="C492" s="9"/>
      <c r="D492" s="9">
        <v>981</v>
      </c>
      <c r="E492" s="1" t="s">
        <v>1010</v>
      </c>
      <c r="F492" s="2"/>
      <c r="W492" s="40">
        <v>977</v>
      </c>
      <c r="X492" s="40" t="s">
        <v>256</v>
      </c>
      <c r="Y492" s="80" t="s">
        <v>829</v>
      </c>
      <c r="AB492" s="74" t="s">
        <v>510</v>
      </c>
    </row>
    <row r="493" spans="2:28">
      <c r="B493" s="1" t="s">
        <v>337</v>
      </c>
      <c r="C493" s="9"/>
      <c r="D493" s="9">
        <v>983</v>
      </c>
      <c r="E493" s="1" t="s">
        <v>339</v>
      </c>
      <c r="F493" s="2"/>
      <c r="W493" s="40">
        <v>979</v>
      </c>
      <c r="X493" s="40" t="s">
        <v>1092</v>
      </c>
      <c r="Y493" s="80" t="s">
        <v>1051</v>
      </c>
      <c r="AB493" s="74" t="s">
        <v>510</v>
      </c>
    </row>
    <row r="494" spans="2:28">
      <c r="B494" s="1" t="s">
        <v>470</v>
      </c>
      <c r="C494" s="9"/>
      <c r="D494" s="9">
        <v>985</v>
      </c>
      <c r="E494" s="1" t="s">
        <v>1011</v>
      </c>
      <c r="F494" s="2"/>
      <c r="W494" s="40">
        <v>981</v>
      </c>
      <c r="X494" s="40" t="s">
        <v>1010</v>
      </c>
      <c r="Y494" s="80" t="s">
        <v>830</v>
      </c>
      <c r="AB494" s="74" t="s">
        <v>510</v>
      </c>
    </row>
    <row r="495" spans="2:28">
      <c r="B495" s="1" t="s">
        <v>337</v>
      </c>
      <c r="C495" s="9"/>
      <c r="D495" s="9">
        <v>987</v>
      </c>
      <c r="E495" s="1" t="s">
        <v>1012</v>
      </c>
      <c r="F495" s="2"/>
      <c r="W495" s="40">
        <v>983</v>
      </c>
      <c r="X495" s="40" t="s">
        <v>339</v>
      </c>
      <c r="Y495" s="80" t="s">
        <v>831</v>
      </c>
      <c r="AB495" s="74" t="s">
        <v>510</v>
      </c>
    </row>
    <row r="496" spans="2:28">
      <c r="B496" s="1" t="s">
        <v>470</v>
      </c>
      <c r="C496" s="9"/>
      <c r="D496" s="9">
        <v>989</v>
      </c>
      <c r="E496" s="1" t="s">
        <v>1013</v>
      </c>
      <c r="F496" s="2"/>
      <c r="W496" s="40">
        <v>985</v>
      </c>
      <c r="X496" s="40" t="s">
        <v>1011</v>
      </c>
      <c r="Y496" s="80" t="s">
        <v>832</v>
      </c>
      <c r="AB496" s="74" t="s">
        <v>510</v>
      </c>
    </row>
    <row r="497" spans="2:28">
      <c r="B497" s="1" t="s">
        <v>337</v>
      </c>
      <c r="C497" s="9"/>
      <c r="D497" s="9">
        <v>991</v>
      </c>
      <c r="E497" s="1" t="s">
        <v>1014</v>
      </c>
      <c r="F497" s="2"/>
      <c r="W497" s="40">
        <v>987</v>
      </c>
      <c r="X497" s="40" t="s">
        <v>1012</v>
      </c>
      <c r="Y497" s="80" t="s">
        <v>833</v>
      </c>
      <c r="AB497" s="74" t="s">
        <v>510</v>
      </c>
    </row>
    <row r="498" spans="2:28">
      <c r="B498" s="1" t="s">
        <v>470</v>
      </c>
      <c r="C498" s="9"/>
      <c r="D498" s="9">
        <v>993</v>
      </c>
      <c r="E498" s="1" t="s">
        <v>1015</v>
      </c>
      <c r="F498" s="2"/>
      <c r="W498" s="40">
        <v>989</v>
      </c>
      <c r="X498" s="40" t="s">
        <v>1013</v>
      </c>
      <c r="Y498" s="80" t="s">
        <v>834</v>
      </c>
      <c r="AB498" s="74" t="s">
        <v>510</v>
      </c>
    </row>
    <row r="499" spans="2:28">
      <c r="B499" s="1" t="s">
        <v>337</v>
      </c>
      <c r="C499" s="9"/>
      <c r="D499" s="9">
        <v>995</v>
      </c>
      <c r="E499" s="1" t="s">
        <v>340</v>
      </c>
      <c r="F499" s="2"/>
      <c r="W499" s="40">
        <v>991</v>
      </c>
      <c r="X499" s="40" t="s">
        <v>1014</v>
      </c>
      <c r="Y499" s="80" t="s">
        <v>835</v>
      </c>
      <c r="AB499" s="74" t="s">
        <v>510</v>
      </c>
    </row>
    <row r="500" spans="2:28">
      <c r="B500" s="1" t="s">
        <v>470</v>
      </c>
      <c r="C500" s="9"/>
      <c r="D500" s="9">
        <v>997</v>
      </c>
      <c r="E500" s="57"/>
      <c r="F500" s="58"/>
      <c r="W500" s="40">
        <v>993</v>
      </c>
      <c r="X500" s="40" t="s">
        <v>1015</v>
      </c>
      <c r="Y500" s="80" t="s">
        <v>836</v>
      </c>
      <c r="AB500" s="74" t="s">
        <v>510</v>
      </c>
    </row>
    <row r="501" spans="2:28">
      <c r="B501" s="1" t="s">
        <v>337</v>
      </c>
      <c r="C501" s="9"/>
      <c r="D501" s="9">
        <v>999</v>
      </c>
      <c r="E501" s="57"/>
      <c r="F501" s="58"/>
      <c r="W501" s="40">
        <v>995</v>
      </c>
      <c r="X501" s="40" t="s">
        <v>340</v>
      </c>
      <c r="Y501" s="80" t="s">
        <v>837</v>
      </c>
      <c r="AB501" s="74" t="s">
        <v>510</v>
      </c>
    </row>
    <row r="502" spans="2:28">
      <c r="B502" s="1" t="s">
        <v>471</v>
      </c>
      <c r="C502" s="9"/>
      <c r="D502" s="9">
        <v>1001</v>
      </c>
      <c r="E502" s="1" t="s">
        <v>341</v>
      </c>
      <c r="F502" s="2"/>
      <c r="W502" s="40">
        <v>997</v>
      </c>
      <c r="X502" s="40"/>
      <c r="Y502" s="80" t="s">
        <v>526</v>
      </c>
      <c r="AB502" s="74" t="s">
        <v>510</v>
      </c>
    </row>
    <row r="503" spans="2:28">
      <c r="B503" s="1" t="s">
        <v>471</v>
      </c>
      <c r="C503" s="9"/>
      <c r="D503" s="9">
        <v>1003</v>
      </c>
      <c r="E503" s="1" t="s">
        <v>1016</v>
      </c>
      <c r="F503" s="2"/>
      <c r="W503" s="40">
        <v>999</v>
      </c>
      <c r="X503" s="40"/>
    </row>
    <row r="504" spans="2:28">
      <c r="B504" s="1" t="s">
        <v>471</v>
      </c>
      <c r="C504" s="9"/>
      <c r="D504" s="9">
        <v>1005</v>
      </c>
      <c r="E504" s="1" t="s">
        <v>1017</v>
      </c>
      <c r="F504" s="2"/>
      <c r="W504" s="40">
        <v>1001</v>
      </c>
      <c r="X504" s="122" t="s">
        <v>1619</v>
      </c>
    </row>
    <row r="505" spans="2:28">
      <c r="B505" s="1" t="s">
        <v>471</v>
      </c>
      <c r="C505" s="9"/>
      <c r="D505" s="9">
        <v>1007</v>
      </c>
      <c r="E505" s="1" t="s">
        <v>1018</v>
      </c>
      <c r="F505" s="2"/>
      <c r="W505" s="40">
        <v>1003</v>
      </c>
      <c r="X505" s="40" t="s">
        <v>1016</v>
      </c>
    </row>
    <row r="506" spans="2:28">
      <c r="B506" s="1" t="s">
        <v>471</v>
      </c>
      <c r="C506" s="9"/>
      <c r="D506" s="9">
        <v>1009</v>
      </c>
      <c r="E506" s="1" t="s">
        <v>1019</v>
      </c>
      <c r="F506" s="2"/>
      <c r="W506" s="40">
        <v>1005</v>
      </c>
      <c r="X506" s="40" t="s">
        <v>1017</v>
      </c>
    </row>
    <row r="507" spans="2:28">
      <c r="B507" s="1" t="s">
        <v>471</v>
      </c>
      <c r="C507" s="9"/>
      <c r="D507" s="9">
        <v>1011</v>
      </c>
      <c r="E507" s="1" t="s">
        <v>342</v>
      </c>
      <c r="F507" s="2"/>
      <c r="W507" s="40">
        <v>1007</v>
      </c>
      <c r="X507" s="40" t="s">
        <v>1018</v>
      </c>
    </row>
    <row r="508" spans="2:28">
      <c r="B508" s="1" t="s">
        <v>471</v>
      </c>
      <c r="C508" s="9"/>
      <c r="D508" s="9">
        <v>1013</v>
      </c>
      <c r="E508" s="1" t="s">
        <v>1020</v>
      </c>
      <c r="F508" s="2"/>
      <c r="W508" s="40">
        <v>1009</v>
      </c>
      <c r="X508" s="40" t="s">
        <v>1019</v>
      </c>
    </row>
    <row r="509" spans="2:28">
      <c r="B509" s="1" t="s">
        <v>471</v>
      </c>
      <c r="C509" s="9"/>
      <c r="D509" s="9">
        <v>1015</v>
      </c>
      <c r="E509" s="1" t="s">
        <v>343</v>
      </c>
      <c r="F509" s="2"/>
      <c r="W509" s="40">
        <v>1011</v>
      </c>
      <c r="X509" s="40" t="s">
        <v>342</v>
      </c>
    </row>
    <row r="510" spans="2:28">
      <c r="B510" s="1" t="s">
        <v>471</v>
      </c>
      <c r="C510" s="9"/>
      <c r="D510" s="9">
        <v>1017</v>
      </c>
      <c r="E510" s="1" t="s">
        <v>1021</v>
      </c>
      <c r="F510" s="2"/>
      <c r="W510" s="40">
        <v>1013</v>
      </c>
      <c r="X510" s="40" t="s">
        <v>1020</v>
      </c>
    </row>
    <row r="511" spans="2:28">
      <c r="B511" s="1" t="s">
        <v>471</v>
      </c>
      <c r="C511" s="9"/>
      <c r="D511" s="9">
        <v>1019</v>
      </c>
      <c r="E511" s="1" t="s">
        <v>1022</v>
      </c>
      <c r="F511" s="2"/>
      <c r="W511" s="40">
        <v>1015</v>
      </c>
      <c r="X511" s="40" t="s">
        <v>343</v>
      </c>
    </row>
    <row r="512" spans="2:28">
      <c r="B512" s="1" t="s">
        <v>471</v>
      </c>
      <c r="C512" s="9"/>
      <c r="D512" s="9">
        <v>1021</v>
      </c>
      <c r="E512" s="1" t="s">
        <v>344</v>
      </c>
      <c r="F512" s="2"/>
      <c r="W512" s="40">
        <v>1017</v>
      </c>
      <c r="X512" s="40" t="s">
        <v>1021</v>
      </c>
    </row>
    <row r="513" spans="2:24">
      <c r="B513" s="1" t="s">
        <v>471</v>
      </c>
      <c r="C513" s="9"/>
      <c r="D513" s="9">
        <v>1023</v>
      </c>
      <c r="E513" s="1" t="s">
        <v>345</v>
      </c>
      <c r="F513" s="2"/>
      <c r="W513" s="40">
        <v>1019</v>
      </c>
      <c r="X513" s="40" t="s">
        <v>1022</v>
      </c>
    </row>
    <row r="514" spans="2:24">
      <c r="B514" s="1" t="s">
        <v>471</v>
      </c>
      <c r="C514" s="9"/>
      <c r="D514" s="9">
        <v>1025</v>
      </c>
      <c r="E514" s="1" t="s">
        <v>1023</v>
      </c>
      <c r="F514" s="2"/>
      <c r="W514" s="40">
        <v>1021</v>
      </c>
      <c r="X514" s="40" t="s">
        <v>344</v>
      </c>
    </row>
    <row r="515" spans="2:24">
      <c r="B515" s="1" t="s">
        <v>471</v>
      </c>
      <c r="C515" s="9"/>
      <c r="D515" s="9">
        <v>1027</v>
      </c>
      <c r="E515" s="1" t="s">
        <v>346</v>
      </c>
      <c r="F515" s="2"/>
      <c r="W515" s="40">
        <v>1023</v>
      </c>
      <c r="X515" s="122" t="s">
        <v>1620</v>
      </c>
    </row>
    <row r="516" spans="2:24">
      <c r="B516" s="1" t="s">
        <v>471</v>
      </c>
      <c r="C516" s="9"/>
      <c r="D516" s="9">
        <v>1029</v>
      </c>
      <c r="E516" s="1" t="s">
        <v>1024</v>
      </c>
      <c r="F516" s="2"/>
      <c r="W516" s="40">
        <v>1025</v>
      </c>
      <c r="X516" s="40" t="s">
        <v>1023</v>
      </c>
    </row>
    <row r="517" spans="2:24">
      <c r="B517" s="1" t="s">
        <v>471</v>
      </c>
      <c r="C517" s="9"/>
      <c r="D517" s="9">
        <v>1031</v>
      </c>
      <c r="E517" s="1" t="s">
        <v>347</v>
      </c>
      <c r="F517" s="2"/>
      <c r="W517" s="40">
        <v>1027</v>
      </c>
      <c r="X517" s="40" t="s">
        <v>346</v>
      </c>
    </row>
    <row r="518" spans="2:24">
      <c r="B518" s="1" t="s">
        <v>471</v>
      </c>
      <c r="C518" s="9"/>
      <c r="D518" s="9">
        <v>1033</v>
      </c>
      <c r="E518" s="1" t="s">
        <v>348</v>
      </c>
      <c r="F518" s="2"/>
      <c r="W518" s="40">
        <v>1029</v>
      </c>
      <c r="X518" s="40" t="s">
        <v>1024</v>
      </c>
    </row>
    <row r="519" spans="2:24">
      <c r="B519" s="1" t="s">
        <v>471</v>
      </c>
      <c r="C519" s="9"/>
      <c r="D519" s="9">
        <v>1035</v>
      </c>
      <c r="E519" s="1" t="s">
        <v>1025</v>
      </c>
      <c r="F519" s="2"/>
      <c r="W519" s="40">
        <v>1031</v>
      </c>
      <c r="X519" s="40" t="s">
        <v>347</v>
      </c>
    </row>
    <row r="520" spans="2:24">
      <c r="B520" s="1" t="s">
        <v>471</v>
      </c>
      <c r="C520" s="9"/>
      <c r="D520" s="9">
        <v>1037</v>
      </c>
      <c r="E520" s="1" t="s">
        <v>1026</v>
      </c>
      <c r="F520" s="2"/>
      <c r="W520" s="40">
        <v>1033</v>
      </c>
      <c r="X520" s="40" t="s">
        <v>348</v>
      </c>
    </row>
    <row r="521" spans="2:24">
      <c r="B521" s="1"/>
      <c r="C521" s="9"/>
      <c r="D521" s="9">
        <v>1039</v>
      </c>
      <c r="E521" s="71"/>
      <c r="F521" s="72"/>
      <c r="W521" s="40">
        <v>1035</v>
      </c>
      <c r="X521" s="40" t="s">
        <v>1025</v>
      </c>
    </row>
    <row r="522" spans="2:24">
      <c r="B522" s="1"/>
      <c r="C522" s="9"/>
      <c r="D522" s="9">
        <v>1041</v>
      </c>
      <c r="E522" s="71"/>
      <c r="F522" s="72"/>
      <c r="W522" s="40">
        <v>1037</v>
      </c>
      <c r="X522" s="40" t="s">
        <v>1026</v>
      </c>
    </row>
    <row r="523" spans="2:24">
      <c r="B523" s="1"/>
      <c r="C523" s="9"/>
      <c r="D523" s="9">
        <v>1043</v>
      </c>
      <c r="E523" s="71"/>
      <c r="F523" s="72"/>
      <c r="W523" s="40">
        <v>1039</v>
      </c>
      <c r="X523" s="122" t="s">
        <v>1621</v>
      </c>
    </row>
    <row r="524" spans="2:24">
      <c r="B524" s="1"/>
      <c r="C524" s="9"/>
      <c r="D524" s="9">
        <v>1045</v>
      </c>
      <c r="E524" s="71"/>
      <c r="F524" s="72"/>
      <c r="W524" s="40">
        <v>1041</v>
      </c>
      <c r="X524" s="122" t="s">
        <v>1624</v>
      </c>
    </row>
    <row r="525" spans="2:24">
      <c r="B525" s="1"/>
      <c r="C525" s="9"/>
      <c r="D525" s="9">
        <v>1047</v>
      </c>
      <c r="E525" s="71"/>
      <c r="F525" s="72"/>
      <c r="W525" s="40">
        <v>1043</v>
      </c>
      <c r="X525" s="122" t="s">
        <v>1625</v>
      </c>
    </row>
    <row r="526" spans="2:24">
      <c r="B526" s="1"/>
      <c r="C526" s="9"/>
      <c r="D526" s="9">
        <v>1049</v>
      </c>
      <c r="E526" s="71"/>
      <c r="F526" s="72"/>
      <c r="W526" s="40">
        <v>1045</v>
      </c>
      <c r="X526" s="122" t="s">
        <v>1626</v>
      </c>
    </row>
    <row r="527" spans="2:24">
      <c r="B527" s="1" t="s">
        <v>473</v>
      </c>
      <c r="C527" s="9"/>
      <c r="D527" s="9">
        <v>1051</v>
      </c>
      <c r="E527" s="1" t="s">
        <v>1027</v>
      </c>
      <c r="F527" s="2"/>
      <c r="W527" s="40">
        <v>1047</v>
      </c>
      <c r="X527" s="40"/>
    </row>
    <row r="528" spans="2:24">
      <c r="B528" s="1" t="s">
        <v>473</v>
      </c>
      <c r="C528" s="9"/>
      <c r="D528" s="9">
        <v>1053</v>
      </c>
      <c r="E528" s="1" t="s">
        <v>1028</v>
      </c>
      <c r="F528" s="2"/>
      <c r="W528" s="40">
        <v>1049</v>
      </c>
      <c r="X528" s="40"/>
    </row>
    <row r="529" spans="2:24">
      <c r="B529" s="1" t="s">
        <v>473</v>
      </c>
      <c r="C529" s="9"/>
      <c r="D529" s="9">
        <v>1055</v>
      </c>
      <c r="E529" s="1" t="s">
        <v>349</v>
      </c>
      <c r="F529" s="2"/>
      <c r="W529" s="40">
        <v>1051</v>
      </c>
      <c r="X529" s="40" t="s">
        <v>1027</v>
      </c>
    </row>
    <row r="530" spans="2:24">
      <c r="B530" s="1" t="s">
        <v>473</v>
      </c>
      <c r="C530" s="9"/>
      <c r="D530" s="9">
        <v>1057</v>
      </c>
      <c r="E530" s="1" t="s">
        <v>1029</v>
      </c>
      <c r="F530" s="2"/>
      <c r="W530" s="40">
        <v>1053</v>
      </c>
      <c r="X530" s="40" t="s">
        <v>1028</v>
      </c>
    </row>
    <row r="531" spans="2:24">
      <c r="B531" s="1" t="s">
        <v>473</v>
      </c>
      <c r="C531" s="9"/>
      <c r="D531" s="9">
        <v>1059</v>
      </c>
      <c r="E531" s="1" t="s">
        <v>1030</v>
      </c>
      <c r="F531" s="2"/>
      <c r="W531" s="40">
        <v>1055</v>
      </c>
      <c r="X531" s="40" t="s">
        <v>349</v>
      </c>
    </row>
    <row r="532" spans="2:24">
      <c r="B532" s="1" t="s">
        <v>473</v>
      </c>
      <c r="C532" s="9"/>
      <c r="D532" s="9">
        <v>1061</v>
      </c>
      <c r="E532" s="1" t="s">
        <v>350</v>
      </c>
      <c r="F532" s="2"/>
      <c r="W532" s="40">
        <v>1057</v>
      </c>
      <c r="X532" s="40" t="s">
        <v>1029</v>
      </c>
    </row>
    <row r="533" spans="2:24">
      <c r="B533" s="1" t="s">
        <v>473</v>
      </c>
      <c r="C533" s="9"/>
      <c r="D533" s="9">
        <v>1063</v>
      </c>
      <c r="E533" s="71"/>
      <c r="F533" s="72"/>
      <c r="W533" s="40">
        <v>1059</v>
      </c>
      <c r="X533" s="40" t="s">
        <v>1030</v>
      </c>
    </row>
    <row r="534" spans="2:24">
      <c r="B534" s="1" t="s">
        <v>473</v>
      </c>
      <c r="C534" s="9"/>
      <c r="D534" s="9">
        <v>1065</v>
      </c>
      <c r="E534" s="71"/>
      <c r="F534" s="72"/>
      <c r="W534" s="40">
        <v>1061</v>
      </c>
      <c r="X534" s="40" t="s">
        <v>350</v>
      </c>
    </row>
    <row r="535" spans="2:24">
      <c r="B535" s="1" t="s">
        <v>473</v>
      </c>
      <c r="C535" s="9"/>
      <c r="D535" s="9">
        <v>1067</v>
      </c>
      <c r="E535" s="71"/>
      <c r="F535" s="72"/>
      <c r="W535" s="40">
        <v>1063</v>
      </c>
      <c r="X535" s="40"/>
    </row>
    <row r="536" spans="2:24">
      <c r="B536" s="1" t="s">
        <v>473</v>
      </c>
      <c r="C536" s="9"/>
      <c r="D536" s="9">
        <v>1069</v>
      </c>
      <c r="E536" s="71"/>
      <c r="F536" s="72"/>
      <c r="W536" s="40">
        <v>1065</v>
      </c>
      <c r="X536" s="40"/>
    </row>
    <row r="537" spans="2:24">
      <c r="B537" s="1"/>
      <c r="C537" s="9"/>
      <c r="D537" s="9">
        <v>1071</v>
      </c>
      <c r="E537" s="71"/>
      <c r="F537" s="72"/>
      <c r="W537" s="40">
        <v>1067</v>
      </c>
      <c r="X537" s="40"/>
    </row>
    <row r="538" spans="2:24">
      <c r="B538" s="1"/>
      <c r="C538" s="9"/>
      <c r="D538" s="9">
        <v>1073</v>
      </c>
      <c r="E538" s="71"/>
      <c r="F538" s="72"/>
      <c r="W538" s="40">
        <v>1069</v>
      </c>
      <c r="X538" s="40"/>
    </row>
    <row r="539" spans="2:24">
      <c r="B539" s="1"/>
      <c r="C539" s="9"/>
      <c r="D539" s="9">
        <v>1075</v>
      </c>
      <c r="E539" s="71"/>
      <c r="F539" s="72"/>
      <c r="W539" s="40">
        <v>1071</v>
      </c>
      <c r="X539" s="40"/>
    </row>
    <row r="540" spans="2:24">
      <c r="B540" s="1"/>
      <c r="C540" s="9"/>
      <c r="D540" s="9">
        <v>1077</v>
      </c>
      <c r="E540" s="71"/>
      <c r="F540" s="72"/>
      <c r="W540" s="40">
        <v>1073</v>
      </c>
      <c r="X540" s="40"/>
    </row>
    <row r="541" spans="2:24">
      <c r="B541" s="1"/>
      <c r="C541" s="9"/>
      <c r="D541" s="9">
        <v>1079</v>
      </c>
      <c r="E541" s="71"/>
      <c r="F541" s="72"/>
      <c r="W541" s="40">
        <v>1075</v>
      </c>
      <c r="X541" s="40"/>
    </row>
    <row r="542" spans="2:24">
      <c r="B542" s="1" t="s">
        <v>474</v>
      </c>
      <c r="C542" s="9"/>
      <c r="D542" s="9">
        <v>1081</v>
      </c>
      <c r="E542" s="1" t="s">
        <v>1031</v>
      </c>
      <c r="F542" s="2"/>
      <c r="W542" s="40">
        <v>1077</v>
      </c>
      <c r="X542" s="40"/>
    </row>
    <row r="543" spans="2:24">
      <c r="B543" s="1" t="s">
        <v>474</v>
      </c>
      <c r="C543" s="9"/>
      <c r="D543" s="9">
        <v>1083</v>
      </c>
      <c r="E543" s="1" t="s">
        <v>1032</v>
      </c>
      <c r="F543" s="2"/>
      <c r="W543" s="40">
        <v>1079</v>
      </c>
      <c r="X543" s="40"/>
    </row>
    <row r="544" spans="2:24">
      <c r="B544" s="1" t="s">
        <v>474</v>
      </c>
      <c r="C544" s="9"/>
      <c r="D544" s="9">
        <v>1085</v>
      </c>
      <c r="E544" s="1" t="s">
        <v>1033</v>
      </c>
      <c r="F544" s="2"/>
      <c r="W544" s="40">
        <v>1081</v>
      </c>
      <c r="X544" s="40" t="s">
        <v>1031</v>
      </c>
    </row>
    <row r="545" spans="2:24">
      <c r="B545" s="1" t="s">
        <v>474</v>
      </c>
      <c r="C545" s="9"/>
      <c r="D545" s="9">
        <v>1087</v>
      </c>
      <c r="E545" s="1" t="s">
        <v>1034</v>
      </c>
      <c r="F545" s="2"/>
      <c r="W545" s="40">
        <v>1083</v>
      </c>
      <c r="X545" s="40" t="s">
        <v>1032</v>
      </c>
    </row>
    <row r="546" spans="2:24">
      <c r="B546" s="1" t="s">
        <v>474</v>
      </c>
      <c r="C546" s="9"/>
      <c r="D546" s="9">
        <v>1089</v>
      </c>
      <c r="E546" s="1" t="s">
        <v>351</v>
      </c>
      <c r="F546" s="2"/>
      <c r="W546" s="40">
        <v>1085</v>
      </c>
      <c r="X546" s="40" t="s">
        <v>1033</v>
      </c>
    </row>
    <row r="547" spans="2:24">
      <c r="B547" s="1" t="s">
        <v>474</v>
      </c>
      <c r="C547" s="9"/>
      <c r="D547" s="9">
        <v>1091</v>
      </c>
      <c r="E547" s="1" t="s">
        <v>1035</v>
      </c>
      <c r="F547" s="2"/>
      <c r="W547" s="40">
        <v>1087</v>
      </c>
      <c r="X547" s="40" t="s">
        <v>1034</v>
      </c>
    </row>
    <row r="548" spans="2:24">
      <c r="B548" s="1"/>
      <c r="C548" s="9"/>
      <c r="D548" s="9">
        <v>1093</v>
      </c>
      <c r="E548" s="71"/>
      <c r="F548" s="72"/>
      <c r="W548" s="40">
        <v>1089</v>
      </c>
      <c r="X548" s="40" t="s">
        <v>351</v>
      </c>
    </row>
    <row r="549" spans="2:24">
      <c r="B549" s="1"/>
      <c r="C549" s="9"/>
      <c r="D549" s="9">
        <v>1095</v>
      </c>
      <c r="E549" s="71"/>
      <c r="F549" s="72"/>
      <c r="W549" s="40">
        <v>1091</v>
      </c>
      <c r="X549" s="40" t="s">
        <v>1035</v>
      </c>
    </row>
    <row r="550" spans="2:24">
      <c r="B550" s="1"/>
      <c r="C550" s="9"/>
      <c r="D550" s="9">
        <v>1097</v>
      </c>
      <c r="E550" s="71"/>
      <c r="F550" s="72"/>
      <c r="W550" s="40">
        <v>1093</v>
      </c>
      <c r="X550" s="40"/>
    </row>
    <row r="551" spans="2:24">
      <c r="B551" s="1"/>
      <c r="C551" s="9"/>
      <c r="D551" s="9">
        <v>1099</v>
      </c>
      <c r="E551" s="71"/>
      <c r="F551" s="72"/>
      <c r="W551" s="40">
        <v>1095</v>
      </c>
      <c r="X551" s="40"/>
    </row>
    <row r="552" spans="2:24">
      <c r="B552" s="1" t="s">
        <v>475</v>
      </c>
      <c r="C552" s="9"/>
      <c r="D552" s="9">
        <v>1101</v>
      </c>
      <c r="E552" s="1" t="s">
        <v>1036</v>
      </c>
      <c r="F552" s="2"/>
      <c r="W552" s="40">
        <v>1097</v>
      </c>
      <c r="X552" s="40"/>
    </row>
    <row r="553" spans="2:24">
      <c r="B553" s="1" t="s">
        <v>475</v>
      </c>
      <c r="C553" s="9"/>
      <c r="D553" s="9">
        <v>1103</v>
      </c>
      <c r="E553" s="1" t="s">
        <v>1037</v>
      </c>
      <c r="F553" s="2"/>
      <c r="W553" s="40">
        <v>1099</v>
      </c>
      <c r="X553" s="122" t="s">
        <v>1627</v>
      </c>
    </row>
    <row r="554" spans="2:24">
      <c r="B554" s="1" t="s">
        <v>475</v>
      </c>
      <c r="C554" s="9"/>
      <c r="D554" s="9">
        <v>1105</v>
      </c>
      <c r="E554" s="1" t="s">
        <v>1038</v>
      </c>
      <c r="F554" s="2"/>
      <c r="W554" s="40">
        <v>1101</v>
      </c>
      <c r="X554" s="40" t="s">
        <v>1036</v>
      </c>
    </row>
    <row r="555" spans="2:24">
      <c r="B555" s="1" t="s">
        <v>475</v>
      </c>
      <c r="C555" s="9"/>
      <c r="D555" s="9">
        <v>1107</v>
      </c>
      <c r="E555" s="1" t="s">
        <v>1039</v>
      </c>
      <c r="F555" s="2"/>
      <c r="W555" s="40">
        <v>1103</v>
      </c>
      <c r="X555" s="40" t="s">
        <v>1037</v>
      </c>
    </row>
    <row r="556" spans="2:24">
      <c r="B556" s="1"/>
      <c r="C556" s="9"/>
      <c r="D556" s="9">
        <v>1109</v>
      </c>
      <c r="E556" s="71"/>
      <c r="F556" s="72"/>
      <c r="W556" s="40">
        <v>1105</v>
      </c>
      <c r="X556" s="40" t="s">
        <v>1038</v>
      </c>
    </row>
    <row r="557" spans="2:24">
      <c r="B557" s="1" t="s">
        <v>476</v>
      </c>
      <c r="C557" s="9"/>
      <c r="D557" s="9">
        <v>1111</v>
      </c>
      <c r="E557" s="1" t="s">
        <v>1040</v>
      </c>
      <c r="F557" s="2"/>
      <c r="W557" s="40">
        <v>1107</v>
      </c>
      <c r="X557" s="40" t="s">
        <v>1039</v>
      </c>
    </row>
    <row r="558" spans="2:24">
      <c r="B558" s="1" t="s">
        <v>476</v>
      </c>
      <c r="C558" s="9"/>
      <c r="D558" s="9">
        <v>1113</v>
      </c>
      <c r="E558" s="1" t="s">
        <v>1041</v>
      </c>
      <c r="F558" s="2"/>
      <c r="W558" s="40">
        <v>1109</v>
      </c>
      <c r="X558" s="40" t="s">
        <v>1628</v>
      </c>
    </row>
    <row r="559" spans="2:24">
      <c r="B559" s="1"/>
      <c r="C559" s="9"/>
      <c r="D559" s="9">
        <v>1115</v>
      </c>
      <c r="E559" s="71"/>
      <c r="F559" s="72"/>
      <c r="W559" s="40">
        <v>1111</v>
      </c>
      <c r="X559" s="40" t="s">
        <v>1040</v>
      </c>
    </row>
    <row r="560" spans="2:24">
      <c r="B560" s="1"/>
      <c r="C560" s="9"/>
      <c r="D560" s="9">
        <v>1117</v>
      </c>
      <c r="E560" s="71"/>
      <c r="F560" s="72"/>
      <c r="W560" s="40">
        <v>1113</v>
      </c>
      <c r="X560" s="40" t="s">
        <v>1041</v>
      </c>
    </row>
    <row r="561" spans="2:24">
      <c r="B561" s="1"/>
      <c r="C561" s="9"/>
      <c r="D561" s="9">
        <v>1119</v>
      </c>
      <c r="E561" s="71"/>
      <c r="F561" s="72"/>
      <c r="W561" s="40">
        <v>1115</v>
      </c>
      <c r="X561" s="40" t="s">
        <v>1629</v>
      </c>
    </row>
    <row r="562" spans="2:24">
      <c r="B562" s="1" t="s">
        <v>477</v>
      </c>
      <c r="C562" s="9"/>
      <c r="D562" s="9">
        <v>1121</v>
      </c>
      <c r="E562" s="1" t="s">
        <v>1042</v>
      </c>
      <c r="F562" s="2"/>
      <c r="W562" s="40">
        <v>1117</v>
      </c>
      <c r="X562" s="40"/>
    </row>
    <row r="563" spans="2:24">
      <c r="B563" s="1" t="s">
        <v>477</v>
      </c>
      <c r="C563" s="9"/>
      <c r="D563" s="9">
        <v>1123</v>
      </c>
      <c r="E563" s="1" t="s">
        <v>1043</v>
      </c>
      <c r="F563" s="2"/>
      <c r="W563" s="40">
        <v>1119</v>
      </c>
      <c r="X563" s="40"/>
    </row>
    <row r="564" spans="2:24">
      <c r="B564" s="1"/>
      <c r="C564" s="9"/>
      <c r="D564" s="9">
        <v>1125</v>
      </c>
      <c r="E564" s="71"/>
      <c r="F564" s="72"/>
      <c r="W564" s="40">
        <v>1121</v>
      </c>
      <c r="X564" s="40" t="s">
        <v>1042</v>
      </c>
    </row>
    <row r="565" spans="2:24">
      <c r="B565" s="1"/>
      <c r="C565" s="9"/>
      <c r="D565" s="9">
        <v>1127</v>
      </c>
      <c r="E565" s="71"/>
      <c r="F565" s="72"/>
      <c r="W565" s="40">
        <v>1123</v>
      </c>
      <c r="X565" s="40" t="s">
        <v>1043</v>
      </c>
    </row>
    <row r="566" spans="2:24">
      <c r="B566" s="1"/>
      <c r="C566" s="9"/>
      <c r="D566" s="9">
        <v>1129</v>
      </c>
      <c r="E566" s="71"/>
      <c r="F566" s="72"/>
      <c r="W566" s="40">
        <v>1125</v>
      </c>
      <c r="X566" s="40"/>
    </row>
    <row r="567" spans="2:24">
      <c r="B567" s="1" t="s">
        <v>478</v>
      </c>
      <c r="C567" s="9"/>
      <c r="D567" s="9">
        <v>1131</v>
      </c>
      <c r="E567" s="1" t="s">
        <v>1044</v>
      </c>
      <c r="F567" s="2"/>
      <c r="W567" s="40">
        <v>1127</v>
      </c>
      <c r="X567" s="40"/>
    </row>
    <row r="568" spans="2:24">
      <c r="B568" s="1"/>
      <c r="C568" s="9"/>
      <c r="D568" s="9">
        <v>1133</v>
      </c>
      <c r="E568" s="71"/>
      <c r="F568" s="72"/>
      <c r="W568" s="40">
        <v>1129</v>
      </c>
      <c r="X568" s="40"/>
    </row>
    <row r="569" spans="2:24">
      <c r="B569" s="1"/>
      <c r="C569" s="9"/>
      <c r="D569" s="9">
        <v>1135</v>
      </c>
      <c r="E569" s="71"/>
      <c r="F569" s="72"/>
      <c r="W569" s="40">
        <v>1131</v>
      </c>
      <c r="X569" s="40" t="s">
        <v>1044</v>
      </c>
    </row>
    <row r="570" spans="2:24">
      <c r="B570" s="1"/>
      <c r="C570" s="9"/>
      <c r="D570" s="9">
        <v>1137</v>
      </c>
      <c r="E570" s="71"/>
      <c r="F570" s="72"/>
      <c r="W570" s="40">
        <v>1133</v>
      </c>
      <c r="X570" s="40"/>
    </row>
    <row r="571" spans="2:24">
      <c r="B571" s="1"/>
      <c r="C571" s="9"/>
      <c r="D571" s="9">
        <v>1139</v>
      </c>
      <c r="E571" s="71"/>
      <c r="F571" s="72"/>
      <c r="W571" s="40">
        <v>1135</v>
      </c>
      <c r="X571" s="40"/>
    </row>
    <row r="572" spans="2:24">
      <c r="B572" s="1" t="s">
        <v>479</v>
      </c>
      <c r="C572" s="9"/>
      <c r="D572" s="9">
        <v>1141</v>
      </c>
      <c r="E572" s="1" t="s">
        <v>1045</v>
      </c>
      <c r="F572" s="2"/>
      <c r="W572" s="40">
        <v>1137</v>
      </c>
      <c r="X572" s="40"/>
    </row>
    <row r="573" spans="2:24">
      <c r="B573" s="1"/>
      <c r="C573" s="9"/>
      <c r="D573" s="9">
        <v>1143</v>
      </c>
      <c r="E573" s="71"/>
      <c r="F573" s="72"/>
      <c r="W573" s="40">
        <v>1139</v>
      </c>
      <c r="X573" s="40"/>
    </row>
    <row r="574" spans="2:24">
      <c r="B574" s="1"/>
      <c r="C574" s="9"/>
      <c r="D574" s="9">
        <v>1145</v>
      </c>
      <c r="E574" s="71"/>
      <c r="F574" s="72"/>
      <c r="W574" s="40">
        <v>1141</v>
      </c>
      <c r="X574" s="40" t="s">
        <v>1045</v>
      </c>
    </row>
    <row r="575" spans="2:24">
      <c r="B575" s="1"/>
      <c r="C575" s="9"/>
      <c r="D575" s="9">
        <v>1147</v>
      </c>
      <c r="E575" s="71"/>
      <c r="F575" s="72"/>
      <c r="W575" s="40">
        <v>1143</v>
      </c>
      <c r="X575" s="40"/>
    </row>
    <row r="576" spans="2:24">
      <c r="B576" s="1"/>
      <c r="C576" s="9"/>
      <c r="D576" s="9">
        <v>1149</v>
      </c>
      <c r="E576" s="71"/>
      <c r="F576" s="72"/>
      <c r="W576" s="40">
        <v>1145</v>
      </c>
      <c r="X576" s="40"/>
    </row>
    <row r="577" spans="2:24">
      <c r="B577" s="1" t="s">
        <v>480</v>
      </c>
      <c r="C577" s="9"/>
      <c r="D577" s="9">
        <v>1151</v>
      </c>
      <c r="E577" s="1" t="s">
        <v>1046</v>
      </c>
      <c r="F577" s="2"/>
      <c r="W577" s="40">
        <v>1147</v>
      </c>
      <c r="X577" s="40"/>
    </row>
    <row r="578" spans="2:24">
      <c r="B578" s="1"/>
      <c r="C578" s="9"/>
      <c r="D578" s="9">
        <v>1153</v>
      </c>
      <c r="E578" s="71"/>
      <c r="F578" s="72"/>
      <c r="W578" s="40">
        <v>1149</v>
      </c>
      <c r="X578" s="40"/>
    </row>
    <row r="579" spans="2:24">
      <c r="B579" s="1"/>
      <c r="C579" s="9"/>
      <c r="D579" s="9">
        <v>1155</v>
      </c>
      <c r="E579" s="71"/>
      <c r="F579" s="72"/>
      <c r="W579" s="40">
        <v>1151</v>
      </c>
      <c r="X579" s="40" t="s">
        <v>1046</v>
      </c>
    </row>
    <row r="580" spans="2:24">
      <c r="B580" s="1"/>
      <c r="C580" s="9"/>
      <c r="D580" s="9">
        <v>1157</v>
      </c>
      <c r="E580" s="71"/>
      <c r="F580" s="72"/>
      <c r="W580" s="40">
        <v>1153</v>
      </c>
      <c r="X580" s="40"/>
    </row>
    <row r="581" spans="2:24">
      <c r="B581" s="1"/>
      <c r="C581" s="9"/>
      <c r="D581" s="9">
        <v>1159</v>
      </c>
      <c r="E581" s="71"/>
      <c r="F581" s="72"/>
      <c r="W581" s="40">
        <v>1155</v>
      </c>
      <c r="X581" s="40"/>
    </row>
    <row r="582" spans="2:24">
      <c r="B582" s="1" t="s">
        <v>481</v>
      </c>
      <c r="C582" s="9"/>
      <c r="D582" s="9">
        <v>1161</v>
      </c>
      <c r="E582" s="1" t="s">
        <v>1047</v>
      </c>
      <c r="F582" s="2"/>
      <c r="W582" s="40">
        <v>1157</v>
      </c>
      <c r="X582" s="40"/>
    </row>
    <row r="583" spans="2:24">
      <c r="B583" s="1"/>
      <c r="C583" s="9"/>
      <c r="D583" s="9">
        <v>1163</v>
      </c>
      <c r="E583" s="71"/>
      <c r="F583" s="72"/>
      <c r="W583" s="40">
        <v>1159</v>
      </c>
      <c r="X583" s="40"/>
    </row>
    <row r="584" spans="2:24">
      <c r="B584" s="1"/>
      <c r="C584" s="9"/>
      <c r="D584" s="9">
        <v>1165</v>
      </c>
      <c r="E584" s="71"/>
      <c r="F584" s="72"/>
      <c r="W584" s="40">
        <v>1161</v>
      </c>
      <c r="X584" s="40" t="s">
        <v>1047</v>
      </c>
    </row>
    <row r="585" spans="2:24">
      <c r="B585" s="1"/>
      <c r="C585" s="9"/>
      <c r="D585" s="9">
        <v>1167</v>
      </c>
      <c r="E585" s="71"/>
      <c r="F585" s="72"/>
      <c r="W585" s="40">
        <v>1163</v>
      </c>
      <c r="X585" s="40"/>
    </row>
    <row r="586" spans="2:24">
      <c r="B586" s="1"/>
      <c r="C586" s="9"/>
      <c r="D586" s="9">
        <v>1169</v>
      </c>
      <c r="E586" s="71"/>
      <c r="F586" s="72"/>
      <c r="W586" s="40">
        <v>1165</v>
      </c>
      <c r="X586" s="40"/>
    </row>
    <row r="587" spans="2:24">
      <c r="B587" s="1" t="s">
        <v>482</v>
      </c>
      <c r="C587" s="9"/>
      <c r="D587" s="9">
        <v>1171</v>
      </c>
      <c r="E587" s="1" t="s">
        <v>1048</v>
      </c>
      <c r="F587" s="2"/>
      <c r="W587" s="40">
        <v>1167</v>
      </c>
      <c r="X587" s="40"/>
    </row>
    <row r="588" spans="2:24">
      <c r="B588" s="1"/>
      <c r="C588" s="9"/>
      <c r="D588" s="9">
        <v>1173</v>
      </c>
      <c r="E588" s="71"/>
      <c r="F588" s="72"/>
      <c r="W588" s="40">
        <v>1169</v>
      </c>
      <c r="X588" s="40"/>
    </row>
    <row r="589" spans="2:24">
      <c r="B589" s="1"/>
      <c r="C589" s="9"/>
      <c r="D589" s="9">
        <v>1175</v>
      </c>
      <c r="E589" s="71"/>
      <c r="F589" s="72"/>
      <c r="W589" s="40">
        <v>1171</v>
      </c>
      <c r="X589" s="40" t="s">
        <v>1048</v>
      </c>
    </row>
    <row r="590" spans="2:24">
      <c r="B590" s="1"/>
      <c r="C590" s="9"/>
      <c r="D590" s="9">
        <v>1177</v>
      </c>
      <c r="E590" s="71"/>
      <c r="F590" s="72"/>
      <c r="W590" s="40">
        <v>1173</v>
      </c>
      <c r="X590" s="40"/>
    </row>
    <row r="591" spans="2:24">
      <c r="B591" s="1"/>
      <c r="C591" s="9"/>
      <c r="D591" s="9">
        <v>1179</v>
      </c>
      <c r="E591" s="71"/>
      <c r="F591" s="72"/>
      <c r="W591" s="40">
        <v>1175</v>
      </c>
      <c r="X591" s="40"/>
    </row>
    <row r="592" spans="2:24">
      <c r="B592" s="1"/>
      <c r="C592" s="9"/>
      <c r="D592" s="9">
        <v>1181</v>
      </c>
      <c r="E592" s="71"/>
      <c r="F592" s="72"/>
      <c r="W592" s="40">
        <v>1177</v>
      </c>
      <c r="X592" s="40"/>
    </row>
    <row r="593" spans="2:25">
      <c r="B593" s="1"/>
      <c r="C593" s="9"/>
      <c r="D593" s="9">
        <v>1183</v>
      </c>
      <c r="E593" s="71"/>
      <c r="F593" s="72"/>
      <c r="W593" s="40">
        <v>1179</v>
      </c>
      <c r="X593" s="40"/>
    </row>
    <row r="594" spans="2:25">
      <c r="B594" s="1"/>
      <c r="C594" s="9"/>
      <c r="D594" s="9">
        <v>1185</v>
      </c>
      <c r="E594" s="71"/>
      <c r="F594" s="72"/>
      <c r="W594" s="40">
        <v>1181</v>
      </c>
      <c r="X594" s="40" t="s">
        <v>1540</v>
      </c>
      <c r="Y594" s="80" t="s">
        <v>1541</v>
      </c>
    </row>
    <row r="595" spans="2:25">
      <c r="B595" s="1"/>
      <c r="C595" s="9"/>
      <c r="D595" s="9">
        <v>1187</v>
      </c>
      <c r="E595" s="71"/>
      <c r="F595" s="72"/>
      <c r="W595" s="40">
        <v>1183</v>
      </c>
      <c r="X595" s="40"/>
    </row>
    <row r="596" spans="2:25">
      <c r="B596" s="1"/>
      <c r="C596" s="9"/>
      <c r="D596" s="9">
        <v>1189</v>
      </c>
      <c r="E596" s="71"/>
      <c r="F596" s="72"/>
      <c r="W596" s="40">
        <v>1185</v>
      </c>
      <c r="X596" s="40"/>
    </row>
    <row r="597" spans="2:25">
      <c r="B597" s="1"/>
      <c r="C597" s="9"/>
      <c r="D597" s="9">
        <v>1191</v>
      </c>
      <c r="E597" s="71"/>
      <c r="F597" s="72"/>
      <c r="W597" s="40">
        <v>1187</v>
      </c>
      <c r="X597" s="40"/>
    </row>
    <row r="598" spans="2:25">
      <c r="B598" s="1"/>
      <c r="C598" s="9"/>
      <c r="D598" s="9">
        <v>1193</v>
      </c>
      <c r="E598" s="71"/>
      <c r="F598" s="72"/>
      <c r="W598" s="40">
        <v>1189</v>
      </c>
      <c r="X598" s="40"/>
    </row>
    <row r="599" spans="2:25">
      <c r="B599" s="1"/>
      <c r="C599" s="9"/>
      <c r="D599" s="9">
        <v>1195</v>
      </c>
      <c r="E599" s="71"/>
      <c r="F599" s="72"/>
      <c r="W599" s="40">
        <v>1201</v>
      </c>
      <c r="X599" s="122" t="s">
        <v>1622</v>
      </c>
    </row>
    <row r="600" spans="2:25">
      <c r="B600" s="1"/>
      <c r="C600" s="9"/>
      <c r="D600" s="9">
        <v>1197</v>
      </c>
      <c r="E600" s="71"/>
      <c r="F600" s="72"/>
      <c r="W600" s="40">
        <v>1203</v>
      </c>
      <c r="X600" s="122" t="s">
        <v>1623</v>
      </c>
    </row>
    <row r="601" spans="2:25">
      <c r="B601" s="1"/>
      <c r="C601" s="9"/>
      <c r="D601" s="9">
        <v>1199</v>
      </c>
      <c r="E601" s="71"/>
      <c r="F601" s="72"/>
      <c r="W601" s="40">
        <v>1205</v>
      </c>
      <c r="X601" s="40" t="s">
        <v>353</v>
      </c>
    </row>
    <row r="602" spans="2:25">
      <c r="B602" s="1" t="s">
        <v>471</v>
      </c>
      <c r="C602" s="9"/>
      <c r="D602" s="9">
        <v>1201</v>
      </c>
      <c r="E602" s="1" t="s">
        <v>352</v>
      </c>
      <c r="F602" s="2"/>
      <c r="W602" s="40">
        <v>1207</v>
      </c>
      <c r="X602" s="40" t="s">
        <v>1050</v>
      </c>
    </row>
    <row r="603" spans="2:25">
      <c r="B603" s="1" t="s">
        <v>474</v>
      </c>
      <c r="C603" s="9"/>
      <c r="D603" s="9">
        <v>1203</v>
      </c>
      <c r="E603" s="1" t="s">
        <v>1049</v>
      </c>
      <c r="F603" s="2"/>
      <c r="W603" s="40">
        <v>1209</v>
      </c>
      <c r="X603" s="40" t="s">
        <v>1093</v>
      </c>
    </row>
    <row r="604" spans="2:25">
      <c r="B604" s="1" t="s">
        <v>471</v>
      </c>
      <c r="C604" s="9"/>
      <c r="D604" s="9">
        <v>1205</v>
      </c>
      <c r="E604" s="1" t="s">
        <v>353</v>
      </c>
      <c r="F604" s="2"/>
      <c r="W604" s="40">
        <v>1211</v>
      </c>
      <c r="X604" s="40" t="s">
        <v>1094</v>
      </c>
    </row>
    <row r="605" spans="2:25">
      <c r="B605" s="1" t="s">
        <v>473</v>
      </c>
      <c r="C605" s="9"/>
      <c r="D605" s="9">
        <v>1207</v>
      </c>
      <c r="E605" s="1" t="s">
        <v>1050</v>
      </c>
      <c r="F605" s="2"/>
      <c r="W605" s="40">
        <v>1203</v>
      </c>
      <c r="X605" s="40" t="s">
        <v>1049</v>
      </c>
    </row>
    <row r="606" spans="2:25">
      <c r="B606" s="1"/>
      <c r="C606" s="9"/>
      <c r="D606" s="9">
        <v>1209</v>
      </c>
      <c r="E606" s="71" t="s">
        <v>472</v>
      </c>
      <c r="F606" s="72"/>
      <c r="W606" s="40">
        <v>1205</v>
      </c>
      <c r="X606" s="40" t="s">
        <v>353</v>
      </c>
    </row>
    <row r="607" spans="2:25">
      <c r="B607" s="1"/>
      <c r="C607" s="9"/>
      <c r="D607" s="9"/>
      <c r="E607" s="1"/>
      <c r="F607" s="2"/>
      <c r="W607" s="40">
        <v>1207</v>
      </c>
      <c r="X607" s="40" t="s">
        <v>1050</v>
      </c>
    </row>
    <row r="608" spans="2:25">
      <c r="W608" s="40">
        <v>1209</v>
      </c>
      <c r="X608" s="40" t="s">
        <v>1093</v>
      </c>
      <c r="Y608" s="80" t="s">
        <v>0</v>
      </c>
    </row>
    <row r="609" spans="23:25">
      <c r="W609" s="40">
        <v>1211</v>
      </c>
      <c r="X609" s="40" t="s">
        <v>1094</v>
      </c>
      <c r="Y609" s="80" t="s">
        <v>1</v>
      </c>
    </row>
  </sheetData>
  <phoneticPr fontId="2"/>
  <conditionalFormatting sqref="V105:V106 K2:V102 K103:P202">
    <cfRule type="cellIs" dxfId="0" priority="1" stopIfTrue="1" operator="equal">
      <formula>0</formula>
    </cfRule>
  </conditionalFormatting>
  <dataValidations count="4">
    <dataValidation type="list" allowBlank="1" showInputMessage="1" showErrorMessage="1" sqref="T3:T102" xr:uid="{00000000-0002-0000-1A00-000000000000}">
      <formula1>$G$49:$G$50</formula1>
    </dataValidation>
    <dataValidation type="list" allowBlank="1" showInputMessage="1" showErrorMessage="1" sqref="N2:N202" xr:uid="{00000000-0002-0000-1A00-000001000000}">
      <formula1>$G$42:$G$43</formula1>
    </dataValidation>
    <dataValidation type="list" allowBlank="1" showInputMessage="1" showErrorMessage="1" sqref="M2:M202" xr:uid="{00000000-0002-0000-1A00-000002000000}">
      <formula1>$G$45:$G$47</formula1>
    </dataValidation>
    <dataValidation type="list" allowBlank="1" showInputMessage="1" showErrorMessage="1" sqref="R2:R102" xr:uid="{00000000-0002-0000-1A00-000003000000}">
      <formula1>$G$2:$G$40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8"/>
  <sheetViews>
    <sheetView showGridLines="0" zoomScale="60" zoomScaleNormal="60" zoomScaleSheetLayoutView="40" workbookViewId="0">
      <selection activeCell="B7" sqref="B7"/>
    </sheetView>
  </sheetViews>
  <sheetFormatPr defaultColWidth="9" defaultRowHeight="13.2"/>
  <cols>
    <col min="1" max="1" width="2.44140625" style="436" customWidth="1"/>
    <col min="2" max="12" width="9" style="436"/>
    <col min="13" max="14" width="2.44140625" style="436" customWidth="1"/>
    <col min="15" max="25" width="9" style="436"/>
    <col min="26" max="26" width="2.44140625" style="436" customWidth="1"/>
    <col min="27" max="16384" width="9" style="436"/>
  </cols>
  <sheetData>
    <row r="1" spans="1:26" ht="17.25" customHeight="1" thickBot="1">
      <c r="A1" s="437"/>
      <c r="B1" s="438"/>
      <c r="C1" s="438"/>
      <c r="D1" s="438"/>
      <c r="E1" s="438"/>
      <c r="F1" s="438"/>
      <c r="G1" s="438"/>
      <c r="H1" s="438"/>
      <c r="I1" s="438"/>
      <c r="J1" s="438"/>
      <c r="K1" s="438"/>
      <c r="L1" s="438"/>
      <c r="M1" s="439"/>
      <c r="N1" s="437"/>
      <c r="O1" s="438"/>
      <c r="P1" s="438"/>
      <c r="Q1" s="438"/>
      <c r="R1" s="438"/>
      <c r="S1" s="438"/>
      <c r="T1" s="438"/>
      <c r="U1" s="438"/>
      <c r="V1" s="438"/>
      <c r="W1" s="438"/>
      <c r="X1" s="438"/>
      <c r="Y1" s="438"/>
      <c r="Z1" s="439"/>
    </row>
    <row r="2" spans="1:26" ht="17.25" customHeight="1">
      <c r="A2" s="440"/>
      <c r="B2" s="459" t="s">
        <v>2636</v>
      </c>
      <c r="C2" s="460" t="s">
        <v>2495</v>
      </c>
      <c r="D2" s="461"/>
      <c r="E2" s="461"/>
      <c r="F2" s="461"/>
      <c r="G2" s="461"/>
      <c r="H2" s="461"/>
      <c r="I2" s="461"/>
      <c r="J2" s="461"/>
      <c r="K2" s="461"/>
      <c r="L2" s="462"/>
      <c r="M2" s="441"/>
      <c r="N2" s="440"/>
      <c r="O2" s="451" t="s">
        <v>2453</v>
      </c>
      <c r="P2" s="449"/>
      <c r="Q2" s="449"/>
      <c r="R2" s="449"/>
      <c r="S2" s="449"/>
      <c r="T2" s="449"/>
      <c r="U2" s="449"/>
      <c r="V2" s="449"/>
      <c r="W2" s="449"/>
      <c r="X2" s="449"/>
      <c r="Y2" s="450"/>
      <c r="Z2" s="441"/>
    </row>
    <row r="3" spans="1:26" ht="17.25" customHeight="1">
      <c r="A3" s="440"/>
      <c r="B3" s="578" t="s">
        <v>2707</v>
      </c>
      <c r="C3" s="579"/>
      <c r="D3" s="579"/>
      <c r="E3" s="579"/>
      <c r="F3" s="579"/>
      <c r="G3" s="579"/>
      <c r="H3" s="579"/>
      <c r="I3" s="579"/>
      <c r="J3" s="579"/>
      <c r="K3" s="579"/>
      <c r="L3" s="580"/>
      <c r="M3" s="441"/>
      <c r="N3" s="440"/>
      <c r="O3" s="457" t="s">
        <v>2467</v>
      </c>
      <c r="P3" s="442"/>
      <c r="Q3" s="442"/>
      <c r="R3" s="442"/>
      <c r="S3" s="442"/>
      <c r="T3" s="442"/>
      <c r="U3" s="442"/>
      <c r="V3" s="442"/>
      <c r="W3" s="442"/>
      <c r="X3" s="442"/>
      <c r="Y3" s="453"/>
      <c r="Z3" s="441"/>
    </row>
    <row r="4" spans="1:26" ht="17.25" customHeight="1">
      <c r="A4" s="440"/>
      <c r="B4" s="578"/>
      <c r="C4" s="579"/>
      <c r="D4" s="579"/>
      <c r="E4" s="579"/>
      <c r="F4" s="579"/>
      <c r="G4" s="579"/>
      <c r="H4" s="579"/>
      <c r="I4" s="579"/>
      <c r="J4" s="579"/>
      <c r="K4" s="579"/>
      <c r="L4" s="580"/>
      <c r="M4" s="441"/>
      <c r="N4" s="440"/>
      <c r="O4" s="457" t="s">
        <v>2468</v>
      </c>
      <c r="P4" s="442"/>
      <c r="Q4" s="442"/>
      <c r="R4" s="442"/>
      <c r="S4" s="442"/>
      <c r="T4" s="442"/>
      <c r="U4" s="442"/>
      <c r="V4" s="442"/>
      <c r="W4" s="442"/>
      <c r="X4" s="442"/>
      <c r="Y4" s="453"/>
      <c r="Z4" s="441"/>
    </row>
    <row r="5" spans="1:26" ht="17.25" customHeight="1">
      <c r="A5" s="440"/>
      <c r="B5" s="578" t="s">
        <v>2126</v>
      </c>
      <c r="C5" s="579"/>
      <c r="D5" s="579"/>
      <c r="E5" s="579"/>
      <c r="F5" s="579"/>
      <c r="G5" s="579"/>
      <c r="H5" s="579"/>
      <c r="I5" s="579"/>
      <c r="J5" s="579"/>
      <c r="K5" s="579"/>
      <c r="L5" s="580"/>
      <c r="M5" s="441"/>
      <c r="N5" s="440"/>
      <c r="O5" s="457" t="s">
        <v>2469</v>
      </c>
      <c r="P5" s="442"/>
      <c r="Q5" s="442"/>
      <c r="R5" s="442"/>
      <c r="S5" s="442"/>
      <c r="T5" s="442"/>
      <c r="U5" s="442"/>
      <c r="V5" s="442"/>
      <c r="W5" s="442"/>
      <c r="X5" s="442"/>
      <c r="Y5" s="453"/>
      <c r="Z5" s="441"/>
    </row>
    <row r="6" spans="1:26" ht="17.25" customHeight="1" thickBot="1">
      <c r="A6" s="440"/>
      <c r="B6" s="581"/>
      <c r="C6" s="582"/>
      <c r="D6" s="582"/>
      <c r="E6" s="582"/>
      <c r="F6" s="582"/>
      <c r="G6" s="582"/>
      <c r="H6" s="582"/>
      <c r="I6" s="582"/>
      <c r="J6" s="582"/>
      <c r="K6" s="582"/>
      <c r="L6" s="583"/>
      <c r="M6" s="441"/>
      <c r="N6" s="440"/>
      <c r="O6" s="457" t="s">
        <v>2470</v>
      </c>
      <c r="P6" s="442"/>
      <c r="Q6" s="442"/>
      <c r="R6" s="442"/>
      <c r="S6" s="442"/>
      <c r="T6" s="442"/>
      <c r="U6" s="442"/>
      <c r="V6" s="442"/>
      <c r="W6" s="442"/>
      <c r="X6" s="442"/>
      <c r="Y6" s="453"/>
      <c r="Z6" s="441"/>
    </row>
    <row r="7" spans="1:26" ht="17.25" customHeight="1" thickBot="1">
      <c r="A7" s="440"/>
      <c r="B7" s="444"/>
      <c r="C7" s="444"/>
      <c r="D7" s="444"/>
      <c r="E7" s="444"/>
      <c r="F7" s="444"/>
      <c r="G7" s="444"/>
      <c r="H7" s="444"/>
      <c r="I7" s="444"/>
      <c r="J7" s="444"/>
      <c r="K7" s="444"/>
      <c r="L7" s="444"/>
      <c r="M7" s="441"/>
      <c r="N7" s="440"/>
      <c r="O7" s="537" t="s">
        <v>2648</v>
      </c>
      <c r="P7" s="442"/>
      <c r="Q7" s="442"/>
      <c r="R7" s="442"/>
      <c r="S7" s="442"/>
      <c r="T7" s="442"/>
      <c r="U7" s="442"/>
      <c r="V7" s="442"/>
      <c r="W7" s="442"/>
      <c r="X7" s="442"/>
      <c r="Y7" s="453"/>
      <c r="Z7" s="441"/>
    </row>
    <row r="8" spans="1:26" ht="17.25" customHeight="1">
      <c r="A8" s="440"/>
      <c r="B8" s="470"/>
      <c r="C8" s="463"/>
      <c r="D8" s="463"/>
      <c r="E8" s="463"/>
      <c r="F8" s="463"/>
      <c r="G8" s="463"/>
      <c r="H8" s="463"/>
      <c r="I8" s="463"/>
      <c r="J8" s="463"/>
      <c r="K8" s="463"/>
      <c r="L8" s="464"/>
      <c r="M8" s="441"/>
      <c r="N8" s="440"/>
      <c r="O8" s="537" t="s">
        <v>2649</v>
      </c>
      <c r="P8" s="442"/>
      <c r="Q8" s="442"/>
      <c r="R8" s="442"/>
      <c r="S8" s="442"/>
      <c r="T8" s="442"/>
      <c r="U8" s="442"/>
      <c r="V8" s="442"/>
      <c r="W8" s="442"/>
      <c r="X8" s="442"/>
      <c r="Y8" s="453"/>
      <c r="Z8" s="441"/>
    </row>
    <row r="9" spans="1:26" ht="17.25" customHeight="1">
      <c r="A9" s="440"/>
      <c r="B9" s="471"/>
      <c r="C9" s="465"/>
      <c r="D9" s="465"/>
      <c r="E9" s="465"/>
      <c r="F9" s="465"/>
      <c r="G9" s="465"/>
      <c r="H9" s="465"/>
      <c r="I9" s="465"/>
      <c r="J9" s="465"/>
      <c r="K9" s="465"/>
      <c r="L9" s="466"/>
      <c r="M9" s="441"/>
      <c r="N9" s="440"/>
      <c r="O9" s="457" t="s">
        <v>2650</v>
      </c>
      <c r="P9" s="442"/>
      <c r="Q9" s="442"/>
      <c r="R9" s="442"/>
      <c r="S9" s="442"/>
      <c r="T9" s="442"/>
      <c r="U9" s="442"/>
      <c r="V9" s="442"/>
      <c r="W9" s="442"/>
      <c r="X9" s="442"/>
      <c r="Y9" s="453"/>
      <c r="Z9" s="441"/>
    </row>
    <row r="10" spans="1:26" ht="17.25" customHeight="1">
      <c r="A10" s="440"/>
      <c r="B10" s="471"/>
      <c r="C10" s="465"/>
      <c r="D10" s="465"/>
      <c r="E10" s="465"/>
      <c r="F10" s="465"/>
      <c r="G10" s="465"/>
      <c r="H10" s="465"/>
      <c r="I10" s="465"/>
      <c r="J10" s="465"/>
      <c r="K10" s="465"/>
      <c r="L10" s="466"/>
      <c r="M10" s="441"/>
      <c r="N10" s="440"/>
      <c r="O10" s="457" t="s">
        <v>2490</v>
      </c>
      <c r="P10" s="442"/>
      <c r="Q10" s="442"/>
      <c r="R10" s="442"/>
      <c r="S10" s="442"/>
      <c r="T10" s="442"/>
      <c r="U10" s="442"/>
      <c r="V10" s="442"/>
      <c r="W10" s="442"/>
      <c r="X10" s="442"/>
      <c r="Y10" s="453"/>
      <c r="Z10" s="441"/>
    </row>
    <row r="11" spans="1:26" ht="17.25" customHeight="1">
      <c r="A11" s="440"/>
      <c r="B11" s="471"/>
      <c r="C11" s="465"/>
      <c r="D11" s="465"/>
      <c r="E11" s="465"/>
      <c r="F11" s="465"/>
      <c r="G11" s="465"/>
      <c r="H11" s="465"/>
      <c r="I11" s="465"/>
      <c r="J11" s="465"/>
      <c r="K11" s="465"/>
      <c r="L11" s="466"/>
      <c r="M11" s="441"/>
      <c r="N11" s="440"/>
      <c r="O11" s="457" t="s">
        <v>2471</v>
      </c>
      <c r="P11" s="442"/>
      <c r="Q11" s="442"/>
      <c r="R11" s="442"/>
      <c r="S11" s="442"/>
      <c r="T11" s="442"/>
      <c r="U11" s="442"/>
      <c r="V11" s="442"/>
      <c r="W11" s="442"/>
      <c r="X11" s="442"/>
      <c r="Y11" s="453"/>
      <c r="Z11" s="441"/>
    </row>
    <row r="12" spans="1:26" ht="17.25" customHeight="1">
      <c r="A12" s="440"/>
      <c r="B12" s="471"/>
      <c r="C12" s="465"/>
      <c r="D12" s="465"/>
      <c r="E12" s="465"/>
      <c r="F12" s="465"/>
      <c r="G12" s="465"/>
      <c r="H12" s="465"/>
      <c r="I12" s="465"/>
      <c r="J12" s="465"/>
      <c r="K12" s="465"/>
      <c r="L12" s="466"/>
      <c r="M12" s="441"/>
      <c r="N12" s="440"/>
      <c r="O12" s="457" t="s">
        <v>2472</v>
      </c>
      <c r="P12" s="442"/>
      <c r="Q12" s="442"/>
      <c r="R12" s="442"/>
      <c r="S12" s="442"/>
      <c r="T12" s="442"/>
      <c r="U12" s="442"/>
      <c r="V12" s="442"/>
      <c r="W12" s="442"/>
      <c r="X12" s="442"/>
      <c r="Y12" s="453"/>
      <c r="Z12" s="441"/>
    </row>
    <row r="13" spans="1:26" ht="17.25" customHeight="1">
      <c r="A13" s="440"/>
      <c r="B13" s="471"/>
      <c r="C13" s="465"/>
      <c r="D13" s="465"/>
      <c r="E13" s="465"/>
      <c r="F13" s="465"/>
      <c r="G13" s="465"/>
      <c r="H13" s="465"/>
      <c r="I13" s="465"/>
      <c r="J13" s="465"/>
      <c r="K13" s="465"/>
      <c r="L13" s="466"/>
      <c r="M13" s="441"/>
      <c r="N13" s="440"/>
      <c r="O13" s="457" t="s">
        <v>2474</v>
      </c>
      <c r="P13" s="442"/>
      <c r="Q13" s="442"/>
      <c r="R13" s="442"/>
      <c r="S13" s="442"/>
      <c r="T13" s="442"/>
      <c r="U13" s="442"/>
      <c r="V13" s="442"/>
      <c r="W13" s="442"/>
      <c r="X13" s="442"/>
      <c r="Y13" s="453"/>
      <c r="Z13" s="441"/>
    </row>
    <row r="14" spans="1:26" ht="17.25" customHeight="1" thickBot="1">
      <c r="A14" s="440"/>
      <c r="B14" s="472"/>
      <c r="C14" s="467"/>
      <c r="D14" s="467"/>
      <c r="E14" s="467"/>
      <c r="F14" s="467"/>
      <c r="G14" s="467"/>
      <c r="H14" s="467"/>
      <c r="I14" s="467"/>
      <c r="J14" s="467"/>
      <c r="K14" s="467"/>
      <c r="L14" s="468"/>
      <c r="M14" s="441"/>
      <c r="N14" s="440"/>
      <c r="O14" s="457" t="s">
        <v>2476</v>
      </c>
      <c r="P14" s="442"/>
      <c r="Q14" s="442"/>
      <c r="R14" s="442"/>
      <c r="S14" s="442"/>
      <c r="T14" s="442"/>
      <c r="U14" s="442"/>
      <c r="V14" s="442"/>
      <c r="W14" s="442"/>
      <c r="X14" s="442"/>
      <c r="Y14" s="453"/>
      <c r="Z14" s="441"/>
    </row>
    <row r="15" spans="1:26" ht="17.25" customHeight="1" thickBot="1">
      <c r="A15" s="440"/>
      <c r="B15" s="444"/>
      <c r="C15" s="444"/>
      <c r="D15" s="444"/>
      <c r="E15" s="444"/>
      <c r="F15" s="444"/>
      <c r="G15" s="444"/>
      <c r="H15" s="444"/>
      <c r="I15" s="444"/>
      <c r="J15" s="444"/>
      <c r="K15" s="444"/>
      <c r="L15" s="444"/>
      <c r="M15" s="441"/>
      <c r="N15" s="440"/>
      <c r="O15" s="457" t="s">
        <v>2481</v>
      </c>
      <c r="P15" s="442"/>
      <c r="Q15" s="442"/>
      <c r="R15" s="442"/>
      <c r="S15" s="442"/>
      <c r="T15" s="442"/>
      <c r="U15" s="442"/>
      <c r="V15" s="442"/>
      <c r="W15" s="442"/>
      <c r="X15" s="442"/>
      <c r="Y15" s="453"/>
      <c r="Z15" s="441"/>
    </row>
    <row r="16" spans="1:26" ht="17.25" customHeight="1">
      <c r="A16" s="440"/>
      <c r="B16" s="451" t="s">
        <v>2452</v>
      </c>
      <c r="C16" s="449"/>
      <c r="D16" s="449"/>
      <c r="E16" s="449"/>
      <c r="F16" s="449"/>
      <c r="G16" s="449"/>
      <c r="H16" s="449"/>
      <c r="I16" s="449"/>
      <c r="J16" s="449"/>
      <c r="K16" s="449"/>
      <c r="L16" s="450"/>
      <c r="M16" s="441"/>
      <c r="N16" s="440"/>
      <c r="O16" s="457" t="s">
        <v>2483</v>
      </c>
      <c r="P16" s="442"/>
      <c r="Q16" s="442"/>
      <c r="R16" s="442"/>
      <c r="S16" s="442"/>
      <c r="T16" s="442"/>
      <c r="U16" s="442"/>
      <c r="V16" s="442"/>
      <c r="W16" s="442"/>
      <c r="X16" s="442"/>
      <c r="Y16" s="453"/>
      <c r="Z16" s="441"/>
    </row>
    <row r="17" spans="1:26" ht="17.25" customHeight="1">
      <c r="A17" s="440"/>
      <c r="B17" s="452" t="s">
        <v>2454</v>
      </c>
      <c r="C17" s="442"/>
      <c r="D17" s="442"/>
      <c r="E17" s="442"/>
      <c r="F17" s="442"/>
      <c r="G17" s="442"/>
      <c r="H17" s="442"/>
      <c r="I17" s="442"/>
      <c r="J17" s="442"/>
      <c r="K17" s="442"/>
      <c r="L17" s="453"/>
      <c r="M17" s="441"/>
      <c r="N17" s="440"/>
      <c r="O17" s="457" t="s">
        <v>2482</v>
      </c>
      <c r="P17" s="442"/>
      <c r="Q17" s="442"/>
      <c r="R17" s="442"/>
      <c r="S17" s="442"/>
      <c r="T17" s="442"/>
      <c r="U17" s="442"/>
      <c r="V17" s="442"/>
      <c r="W17" s="442"/>
      <c r="X17" s="442"/>
      <c r="Y17" s="453"/>
      <c r="Z17" s="441"/>
    </row>
    <row r="18" spans="1:26" ht="17.25" customHeight="1">
      <c r="A18" s="440"/>
      <c r="B18" s="452" t="s">
        <v>2480</v>
      </c>
      <c r="C18" s="442"/>
      <c r="D18" s="442"/>
      <c r="E18" s="442"/>
      <c r="F18" s="442"/>
      <c r="G18" s="442"/>
      <c r="H18" s="442"/>
      <c r="I18" s="442"/>
      <c r="J18" s="442"/>
      <c r="K18" s="442"/>
      <c r="L18" s="453"/>
      <c r="M18" s="441"/>
      <c r="N18" s="440"/>
      <c r="O18" s="457" t="s">
        <v>2484</v>
      </c>
      <c r="P18" s="442"/>
      <c r="Q18" s="442"/>
      <c r="R18" s="442"/>
      <c r="S18" s="442"/>
      <c r="T18" s="442"/>
      <c r="U18" s="442"/>
      <c r="V18" s="442"/>
      <c r="W18" s="442"/>
      <c r="X18" s="442"/>
      <c r="Y18" s="453"/>
      <c r="Z18" s="441"/>
    </row>
    <row r="19" spans="1:26" ht="17.25" customHeight="1">
      <c r="A19" s="440"/>
      <c r="B19" s="452" t="s">
        <v>2479</v>
      </c>
      <c r="C19" s="443"/>
      <c r="D19" s="442"/>
      <c r="E19" s="442"/>
      <c r="F19" s="442"/>
      <c r="G19" s="442"/>
      <c r="H19" s="442"/>
      <c r="I19" s="442"/>
      <c r="J19" s="442"/>
      <c r="K19" s="442"/>
      <c r="L19" s="453"/>
      <c r="M19" s="441"/>
      <c r="N19" s="440"/>
      <c r="O19" s="457" t="s">
        <v>2485</v>
      </c>
      <c r="P19" s="442"/>
      <c r="Q19" s="442"/>
      <c r="R19" s="442"/>
      <c r="S19" s="442"/>
      <c r="T19" s="442"/>
      <c r="U19" s="442"/>
      <c r="V19" s="442"/>
      <c r="W19" s="442"/>
      <c r="X19" s="442"/>
      <c r="Y19" s="453"/>
      <c r="Z19" s="441"/>
    </row>
    <row r="20" spans="1:26" ht="17.25" customHeight="1">
      <c r="A20" s="440"/>
      <c r="B20" s="452" t="s">
        <v>2478</v>
      </c>
      <c r="C20" s="443"/>
      <c r="D20" s="448"/>
      <c r="E20" s="442"/>
      <c r="F20" s="442"/>
      <c r="G20" s="442"/>
      <c r="H20" s="442"/>
      <c r="I20" s="442"/>
      <c r="J20" s="442"/>
      <c r="K20" s="442"/>
      <c r="L20" s="453"/>
      <c r="M20" s="441"/>
      <c r="N20" s="440"/>
      <c r="O20" s="457" t="s">
        <v>2486</v>
      </c>
      <c r="P20" s="443"/>
      <c r="Q20" s="442"/>
      <c r="R20" s="442"/>
      <c r="S20" s="442"/>
      <c r="T20" s="442"/>
      <c r="U20" s="442"/>
      <c r="V20" s="442"/>
      <c r="W20" s="442"/>
      <c r="X20" s="442"/>
      <c r="Y20" s="453"/>
      <c r="Z20" s="441"/>
    </row>
    <row r="21" spans="1:26" ht="17.25" customHeight="1">
      <c r="A21" s="440"/>
      <c r="B21" s="452" t="s">
        <v>2477</v>
      </c>
      <c r="C21" s="442"/>
      <c r="D21" s="442"/>
      <c r="E21" s="442"/>
      <c r="F21" s="442"/>
      <c r="G21" s="442"/>
      <c r="H21" s="442"/>
      <c r="I21" s="442"/>
      <c r="J21" s="442"/>
      <c r="K21" s="442"/>
      <c r="L21" s="453"/>
      <c r="M21" s="441"/>
      <c r="N21" s="440"/>
      <c r="O21" s="457" t="s">
        <v>2487</v>
      </c>
      <c r="P21" s="442"/>
      <c r="Q21" s="442"/>
      <c r="R21" s="442"/>
      <c r="S21" s="442"/>
      <c r="T21" s="442"/>
      <c r="U21" s="442"/>
      <c r="V21" s="442"/>
      <c r="W21" s="442"/>
      <c r="X21" s="442"/>
      <c r="Y21" s="453"/>
      <c r="Z21" s="441"/>
    </row>
    <row r="22" spans="1:26" ht="17.25" customHeight="1">
      <c r="A22" s="440"/>
      <c r="B22" s="452" t="s">
        <v>2460</v>
      </c>
      <c r="C22" s="442"/>
      <c r="D22" s="442"/>
      <c r="E22" s="442"/>
      <c r="F22" s="442"/>
      <c r="G22" s="442"/>
      <c r="H22" s="442"/>
      <c r="I22" s="442"/>
      <c r="J22" s="442"/>
      <c r="K22" s="442"/>
      <c r="L22" s="453"/>
      <c r="M22" s="441"/>
      <c r="N22" s="440"/>
      <c r="O22" s="452" t="s">
        <v>2488</v>
      </c>
      <c r="P22" s="442"/>
      <c r="Q22" s="442"/>
      <c r="R22" s="442"/>
      <c r="S22" s="442"/>
      <c r="T22" s="442"/>
      <c r="U22" s="442"/>
      <c r="V22" s="442"/>
      <c r="W22" s="442"/>
      <c r="X22" s="442"/>
      <c r="Y22" s="453"/>
      <c r="Z22" s="441"/>
    </row>
    <row r="23" spans="1:26" ht="17.25" customHeight="1" thickBot="1">
      <c r="A23" s="440"/>
      <c r="B23" s="452" t="s">
        <v>2455</v>
      </c>
      <c r="C23" s="442"/>
      <c r="D23" s="442"/>
      <c r="E23" s="442"/>
      <c r="F23" s="442"/>
      <c r="G23" s="442"/>
      <c r="H23" s="442"/>
      <c r="I23" s="442"/>
      <c r="J23" s="442"/>
      <c r="K23" s="442"/>
      <c r="L23" s="453"/>
      <c r="M23" s="441"/>
      <c r="N23" s="440"/>
      <c r="O23" s="454" t="s">
        <v>2489</v>
      </c>
      <c r="P23" s="455"/>
      <c r="Q23" s="455"/>
      <c r="R23" s="455"/>
      <c r="S23" s="455"/>
      <c r="T23" s="455"/>
      <c r="U23" s="455"/>
      <c r="V23" s="455"/>
      <c r="W23" s="455"/>
      <c r="X23" s="455"/>
      <c r="Y23" s="456"/>
      <c r="Z23" s="441"/>
    </row>
    <row r="24" spans="1:26" ht="17.25" customHeight="1">
      <c r="A24" s="440"/>
      <c r="B24" s="452" t="s">
        <v>2456</v>
      </c>
      <c r="C24" s="442"/>
      <c r="D24" s="442"/>
      <c r="E24" s="442"/>
      <c r="F24" s="442"/>
      <c r="G24" s="442"/>
      <c r="H24" s="442"/>
      <c r="I24" s="442"/>
      <c r="J24" s="442"/>
      <c r="K24" s="442"/>
      <c r="L24" s="453"/>
      <c r="M24" s="441"/>
      <c r="N24" s="440"/>
      <c r="O24" s="438"/>
      <c r="P24" s="438"/>
      <c r="Q24" s="438"/>
      <c r="R24" s="438"/>
      <c r="S24" s="438"/>
      <c r="T24" s="438"/>
      <c r="U24" s="438"/>
      <c r="V24" s="438"/>
      <c r="W24" s="438"/>
      <c r="X24" s="438"/>
      <c r="Y24" s="438"/>
      <c r="Z24" s="441"/>
    </row>
    <row r="25" spans="1:26" ht="17.25" customHeight="1" thickBot="1">
      <c r="A25" s="440"/>
      <c r="B25" s="452" t="s">
        <v>2457</v>
      </c>
      <c r="C25" s="442"/>
      <c r="D25" s="442"/>
      <c r="E25" s="442"/>
      <c r="F25" s="442"/>
      <c r="G25" s="442"/>
      <c r="H25" s="442"/>
      <c r="I25" s="442"/>
      <c r="J25" s="442"/>
      <c r="K25" s="442"/>
      <c r="L25" s="453"/>
      <c r="M25" s="441"/>
      <c r="N25" s="440"/>
      <c r="O25" s="446"/>
      <c r="P25" s="446"/>
      <c r="Q25" s="446"/>
      <c r="R25" s="446"/>
      <c r="S25" s="446"/>
      <c r="T25" s="446"/>
      <c r="U25" s="446"/>
      <c r="V25" s="446"/>
      <c r="W25" s="446"/>
      <c r="X25" s="446"/>
      <c r="Y25" s="446"/>
      <c r="Z25" s="441"/>
    </row>
    <row r="26" spans="1:26" ht="17.25" customHeight="1">
      <c r="A26" s="440"/>
      <c r="B26" s="452" t="s">
        <v>2458</v>
      </c>
      <c r="C26" s="442"/>
      <c r="D26" s="442"/>
      <c r="E26" s="442"/>
      <c r="F26" s="442"/>
      <c r="G26" s="442"/>
      <c r="H26" s="442"/>
      <c r="I26" s="442"/>
      <c r="J26" s="442"/>
      <c r="K26" s="442"/>
      <c r="L26" s="453"/>
      <c r="M26" s="441"/>
      <c r="N26" s="440"/>
      <c r="O26" s="451" t="s">
        <v>2497</v>
      </c>
      <c r="P26" s="449"/>
      <c r="Q26" s="449"/>
      <c r="R26" s="449"/>
      <c r="S26" s="449"/>
      <c r="T26" s="449"/>
      <c r="U26" s="449"/>
      <c r="V26" s="449"/>
      <c r="W26" s="449"/>
      <c r="X26" s="449"/>
      <c r="Y26" s="450"/>
      <c r="Z26" s="441"/>
    </row>
    <row r="27" spans="1:26" ht="17.25" customHeight="1">
      <c r="A27" s="440"/>
      <c r="B27" s="452" t="s">
        <v>2461</v>
      </c>
      <c r="C27" s="442"/>
      <c r="D27" s="442"/>
      <c r="E27" s="442"/>
      <c r="F27" s="442"/>
      <c r="G27" s="442"/>
      <c r="H27" s="442"/>
      <c r="I27" s="442"/>
      <c r="J27" s="442"/>
      <c r="K27" s="442"/>
      <c r="L27" s="453"/>
      <c r="M27" s="441"/>
      <c r="N27" s="440"/>
      <c r="O27" s="452"/>
      <c r="P27" s="442"/>
      <c r="Q27" s="442"/>
      <c r="R27" s="442"/>
      <c r="S27" s="442"/>
      <c r="T27" s="442"/>
      <c r="U27" s="442"/>
      <c r="V27" s="442"/>
      <c r="W27" s="442"/>
      <c r="X27" s="442"/>
      <c r="Y27" s="453"/>
      <c r="Z27" s="441"/>
    </row>
    <row r="28" spans="1:26" ht="17.25" customHeight="1">
      <c r="A28" s="440"/>
      <c r="B28" s="452" t="s">
        <v>2462</v>
      </c>
      <c r="C28" s="442"/>
      <c r="D28" s="442"/>
      <c r="E28" s="442"/>
      <c r="F28" s="442"/>
      <c r="G28" s="442"/>
      <c r="H28" s="442"/>
      <c r="I28" s="442"/>
      <c r="J28" s="442"/>
      <c r="K28" s="442"/>
      <c r="L28" s="453"/>
      <c r="M28" s="441"/>
      <c r="N28" s="440"/>
      <c r="O28" s="452"/>
      <c r="P28" s="442"/>
      <c r="Q28" s="442"/>
      <c r="R28" s="442"/>
      <c r="S28" s="442"/>
      <c r="T28" s="442"/>
      <c r="U28" s="442"/>
      <c r="V28" s="442"/>
      <c r="W28" s="442"/>
      <c r="X28" s="442"/>
      <c r="Y28" s="453"/>
      <c r="Z28" s="441"/>
    </row>
    <row r="29" spans="1:26" ht="17.25" customHeight="1">
      <c r="A29" s="440"/>
      <c r="B29" s="452" t="s">
        <v>2459</v>
      </c>
      <c r="C29" s="442"/>
      <c r="D29" s="442"/>
      <c r="E29" s="442"/>
      <c r="F29" s="442"/>
      <c r="G29" s="442"/>
      <c r="H29" s="442"/>
      <c r="I29" s="442"/>
      <c r="J29" s="442"/>
      <c r="K29" s="442"/>
      <c r="L29" s="453"/>
      <c r="M29" s="441"/>
      <c r="N29" s="440"/>
      <c r="O29" s="452"/>
      <c r="P29" s="442"/>
      <c r="Q29" s="442"/>
      <c r="R29" s="442"/>
      <c r="S29" s="442"/>
      <c r="T29" s="442"/>
      <c r="U29" s="442"/>
      <c r="V29" s="442"/>
      <c r="W29" s="442"/>
      <c r="X29" s="442"/>
      <c r="Y29" s="453"/>
      <c r="Z29" s="441"/>
    </row>
    <row r="30" spans="1:26" ht="17.25" customHeight="1">
      <c r="A30" s="440"/>
      <c r="B30" s="452" t="s">
        <v>2473</v>
      </c>
      <c r="C30" s="442"/>
      <c r="D30" s="442"/>
      <c r="E30" s="442"/>
      <c r="F30" s="442"/>
      <c r="G30" s="442"/>
      <c r="H30" s="442"/>
      <c r="I30" s="442"/>
      <c r="J30" s="442"/>
      <c r="K30" s="442"/>
      <c r="L30" s="453"/>
      <c r="M30" s="441"/>
      <c r="N30" s="440"/>
      <c r="O30" s="452"/>
      <c r="P30" s="442"/>
      <c r="Q30" s="442"/>
      <c r="R30" s="442"/>
      <c r="S30" s="442"/>
      <c r="T30" s="442"/>
      <c r="U30" s="442"/>
      <c r="V30" s="442"/>
      <c r="W30" s="442"/>
      <c r="X30" s="442"/>
      <c r="Y30" s="453"/>
      <c r="Z30" s="441"/>
    </row>
    <row r="31" spans="1:26" ht="17.25" customHeight="1">
      <c r="A31" s="440"/>
      <c r="B31" s="452" t="s">
        <v>2475</v>
      </c>
      <c r="C31" s="442"/>
      <c r="D31" s="448"/>
      <c r="E31" s="442"/>
      <c r="F31" s="442"/>
      <c r="G31" s="442"/>
      <c r="H31" s="442"/>
      <c r="I31" s="442"/>
      <c r="J31" s="442"/>
      <c r="K31" s="442"/>
      <c r="L31" s="453"/>
      <c r="M31" s="441"/>
      <c r="N31" s="440"/>
      <c r="O31" s="452"/>
      <c r="P31" s="442"/>
      <c r="Q31" s="442"/>
      <c r="R31" s="442"/>
      <c r="S31" s="442"/>
      <c r="T31" s="442"/>
      <c r="U31" s="442"/>
      <c r="V31" s="442"/>
      <c r="W31" s="442"/>
      <c r="X31" s="442"/>
      <c r="Y31" s="453"/>
      <c r="Z31" s="441"/>
    </row>
    <row r="32" spans="1:26" ht="17.25" customHeight="1">
      <c r="A32" s="440"/>
      <c r="B32" s="452" t="s">
        <v>2463</v>
      </c>
      <c r="C32" s="442"/>
      <c r="D32" s="448"/>
      <c r="E32" s="442"/>
      <c r="F32" s="442"/>
      <c r="G32" s="442"/>
      <c r="H32" s="442"/>
      <c r="I32" s="442"/>
      <c r="J32" s="442"/>
      <c r="K32" s="442"/>
      <c r="L32" s="453"/>
      <c r="M32" s="441"/>
      <c r="N32" s="440"/>
      <c r="O32" s="452"/>
      <c r="P32" s="442"/>
      <c r="Q32" s="442"/>
      <c r="R32" s="442"/>
      <c r="S32" s="442"/>
      <c r="T32" s="442"/>
      <c r="U32" s="442"/>
      <c r="V32" s="442"/>
      <c r="W32" s="442"/>
      <c r="X32" s="442"/>
      <c r="Y32" s="453"/>
      <c r="Z32" s="441"/>
    </row>
    <row r="33" spans="1:26" ht="17.25" customHeight="1">
      <c r="A33" s="440"/>
      <c r="B33" s="452" t="s">
        <v>2464</v>
      </c>
      <c r="C33" s="442"/>
      <c r="D33" s="442"/>
      <c r="E33" s="442"/>
      <c r="F33" s="442"/>
      <c r="G33" s="442"/>
      <c r="H33" s="442"/>
      <c r="I33" s="442"/>
      <c r="J33" s="442"/>
      <c r="K33" s="442"/>
      <c r="L33" s="453"/>
      <c r="M33" s="441"/>
      <c r="N33" s="440"/>
      <c r="O33" s="452"/>
      <c r="P33" s="442"/>
      <c r="Q33" s="442"/>
      <c r="R33" s="442"/>
      <c r="S33" s="442"/>
      <c r="T33" s="442"/>
      <c r="U33" s="442"/>
      <c r="V33" s="442"/>
      <c r="W33" s="442"/>
      <c r="X33" s="442"/>
      <c r="Y33" s="453"/>
      <c r="Z33" s="441"/>
    </row>
    <row r="34" spans="1:26" ht="17.25" customHeight="1">
      <c r="A34" s="440"/>
      <c r="B34" s="452" t="s">
        <v>2465</v>
      </c>
      <c r="C34" s="442"/>
      <c r="D34" s="442"/>
      <c r="E34" s="442"/>
      <c r="F34" s="442"/>
      <c r="G34" s="442"/>
      <c r="H34" s="442"/>
      <c r="I34" s="442"/>
      <c r="J34" s="442"/>
      <c r="K34" s="442"/>
      <c r="L34" s="453"/>
      <c r="M34" s="441"/>
      <c r="N34" s="440"/>
      <c r="O34" s="452"/>
      <c r="P34" s="442"/>
      <c r="Q34" s="442"/>
      <c r="R34" s="442"/>
      <c r="S34" s="442"/>
      <c r="T34" s="442"/>
      <c r="U34" s="442"/>
      <c r="V34" s="442"/>
      <c r="W34" s="442"/>
      <c r="X34" s="442"/>
      <c r="Y34" s="453"/>
      <c r="Z34" s="441"/>
    </row>
    <row r="35" spans="1:26" ht="17.25" customHeight="1">
      <c r="A35" s="440"/>
      <c r="B35" s="452"/>
      <c r="C35" s="442"/>
      <c r="D35" s="442"/>
      <c r="E35" s="442"/>
      <c r="F35" s="442"/>
      <c r="G35" s="442"/>
      <c r="H35" s="442"/>
      <c r="I35" s="442"/>
      <c r="J35" s="442"/>
      <c r="K35" s="442"/>
      <c r="L35" s="453"/>
      <c r="M35" s="441"/>
      <c r="N35" s="440"/>
      <c r="O35" s="452"/>
      <c r="P35" s="442"/>
      <c r="Q35" s="442"/>
      <c r="R35" s="442"/>
      <c r="S35" s="442"/>
      <c r="T35" s="442"/>
      <c r="U35" s="442"/>
      <c r="V35" s="442"/>
      <c r="W35" s="442"/>
      <c r="X35" s="442"/>
      <c r="Y35" s="453"/>
      <c r="Z35" s="441"/>
    </row>
    <row r="36" spans="1:26" ht="17.25" customHeight="1" thickBot="1">
      <c r="A36" s="440"/>
      <c r="B36" s="454" t="s">
        <v>2466</v>
      </c>
      <c r="C36" s="455"/>
      <c r="D36" s="455"/>
      <c r="E36" s="455"/>
      <c r="F36" s="455"/>
      <c r="G36" s="455"/>
      <c r="H36" s="455"/>
      <c r="I36" s="455"/>
      <c r="J36" s="455"/>
      <c r="K36" s="455"/>
      <c r="L36" s="456"/>
      <c r="M36" s="441"/>
      <c r="N36" s="440"/>
      <c r="O36" s="452" t="s">
        <v>2510</v>
      </c>
      <c r="P36" s="442"/>
      <c r="Q36" s="442"/>
      <c r="R36" s="442"/>
      <c r="S36" s="442"/>
      <c r="T36" s="442"/>
      <c r="U36" s="442"/>
      <c r="V36" s="442"/>
      <c r="W36" s="442"/>
      <c r="X36" s="442"/>
      <c r="Y36" s="453"/>
      <c r="Z36" s="441"/>
    </row>
    <row r="37" spans="1:26" ht="17.25" customHeight="1" thickBot="1">
      <c r="A37" s="440"/>
      <c r="B37" s="444"/>
      <c r="C37" s="444"/>
      <c r="D37" s="444"/>
      <c r="E37" s="444"/>
      <c r="F37" s="444"/>
      <c r="G37" s="444"/>
      <c r="H37" s="444"/>
      <c r="I37" s="444"/>
      <c r="J37" s="444"/>
      <c r="K37" s="444"/>
      <c r="L37" s="444"/>
      <c r="M37" s="441"/>
      <c r="N37" s="440"/>
      <c r="O37" s="452" t="s">
        <v>2511</v>
      </c>
      <c r="P37" s="442"/>
      <c r="Q37" s="442"/>
      <c r="R37" s="442"/>
      <c r="S37" s="442"/>
      <c r="T37" s="442"/>
      <c r="U37" s="442"/>
      <c r="V37" s="442"/>
      <c r="W37" s="442"/>
      <c r="X37" s="442"/>
      <c r="Y37" s="453"/>
      <c r="Z37" s="441"/>
    </row>
    <row r="38" spans="1:26" ht="17.25" customHeight="1">
      <c r="A38" s="440"/>
      <c r="B38" s="451" t="s">
        <v>2496</v>
      </c>
      <c r="C38" s="449"/>
      <c r="D38" s="449"/>
      <c r="E38" s="449"/>
      <c r="F38" s="449"/>
      <c r="G38" s="449"/>
      <c r="H38" s="449"/>
      <c r="I38" s="449"/>
      <c r="J38" s="449"/>
      <c r="K38" s="449"/>
      <c r="L38" s="450"/>
      <c r="M38" s="441"/>
      <c r="N38" s="440"/>
      <c r="O38" s="452" t="s">
        <v>2512</v>
      </c>
      <c r="P38" s="442"/>
      <c r="Q38" s="442"/>
      <c r="R38" s="442"/>
      <c r="S38" s="442"/>
      <c r="T38" s="442"/>
      <c r="U38" s="442"/>
      <c r="V38" s="442"/>
      <c r="W38" s="442"/>
      <c r="X38" s="442"/>
      <c r="Y38" s="453"/>
      <c r="Z38" s="441"/>
    </row>
    <row r="39" spans="1:26" ht="17.25" customHeight="1">
      <c r="A39" s="440"/>
      <c r="B39" s="452"/>
      <c r="C39" s="442"/>
      <c r="D39" s="442"/>
      <c r="E39" s="442"/>
      <c r="F39" s="442"/>
      <c r="G39" s="442"/>
      <c r="H39" s="442"/>
      <c r="I39" s="442"/>
      <c r="J39" s="442"/>
      <c r="K39" s="442"/>
      <c r="L39" s="453"/>
      <c r="M39" s="441"/>
      <c r="N39" s="440"/>
      <c r="O39" s="452"/>
      <c r="P39" s="442"/>
      <c r="Q39" s="442"/>
      <c r="R39" s="442"/>
      <c r="S39" s="442"/>
      <c r="T39" s="442"/>
      <c r="U39" s="442"/>
      <c r="V39" s="442"/>
      <c r="W39" s="442"/>
      <c r="X39" s="442"/>
      <c r="Y39" s="453"/>
      <c r="Z39" s="441"/>
    </row>
    <row r="40" spans="1:26" ht="17.25" customHeight="1">
      <c r="A40" s="440"/>
      <c r="B40" s="452"/>
      <c r="C40" s="442"/>
      <c r="D40" s="442"/>
      <c r="E40" s="442"/>
      <c r="F40" s="442"/>
      <c r="G40" s="442"/>
      <c r="H40" s="442"/>
      <c r="I40" s="442"/>
      <c r="J40" s="442"/>
      <c r="K40" s="442"/>
      <c r="L40" s="453"/>
      <c r="M40" s="441"/>
      <c r="N40" s="440"/>
      <c r="O40" s="452"/>
      <c r="P40" s="442"/>
      <c r="Q40" s="442"/>
      <c r="R40" s="442"/>
      <c r="S40" s="442"/>
      <c r="T40" s="442"/>
      <c r="U40" s="442"/>
      <c r="V40" s="442"/>
      <c r="W40" s="442"/>
      <c r="X40" s="442"/>
      <c r="Y40" s="453"/>
      <c r="Z40" s="441"/>
    </row>
    <row r="41" spans="1:26" ht="17.25" customHeight="1">
      <c r="A41" s="440"/>
      <c r="B41" s="452"/>
      <c r="C41" s="442"/>
      <c r="D41" s="442"/>
      <c r="E41" s="442"/>
      <c r="F41" s="442"/>
      <c r="G41" s="442"/>
      <c r="H41" s="442"/>
      <c r="I41" s="442"/>
      <c r="J41" s="442"/>
      <c r="K41" s="442"/>
      <c r="L41" s="453"/>
      <c r="M41" s="441"/>
      <c r="N41" s="440"/>
      <c r="O41" s="452"/>
      <c r="P41" s="442"/>
      <c r="Q41" s="442"/>
      <c r="R41" s="442"/>
      <c r="S41" s="442"/>
      <c r="T41" s="442"/>
      <c r="U41" s="442"/>
      <c r="V41" s="442"/>
      <c r="W41" s="442"/>
      <c r="X41" s="442"/>
      <c r="Y41" s="453"/>
      <c r="Z41" s="441"/>
    </row>
    <row r="42" spans="1:26" ht="17.25" customHeight="1">
      <c r="A42" s="440"/>
      <c r="B42" s="452"/>
      <c r="C42" s="442"/>
      <c r="D42" s="442"/>
      <c r="E42" s="442"/>
      <c r="F42" s="442"/>
      <c r="G42" s="442"/>
      <c r="H42" s="442"/>
      <c r="I42" s="442"/>
      <c r="J42" s="442"/>
      <c r="K42" s="442"/>
      <c r="L42" s="453"/>
      <c r="M42" s="441"/>
      <c r="N42" s="440"/>
      <c r="O42" s="452"/>
      <c r="P42" s="442"/>
      <c r="Q42" s="442"/>
      <c r="R42" s="442"/>
      <c r="S42" s="442"/>
      <c r="T42" s="442"/>
      <c r="U42" s="442"/>
      <c r="V42" s="442"/>
      <c r="W42" s="442"/>
      <c r="X42" s="442"/>
      <c r="Y42" s="453"/>
      <c r="Z42" s="441"/>
    </row>
    <row r="43" spans="1:26" ht="17.25" customHeight="1">
      <c r="A43" s="440"/>
      <c r="B43" s="452"/>
      <c r="C43" s="442"/>
      <c r="D43" s="442"/>
      <c r="E43" s="442"/>
      <c r="F43" s="442"/>
      <c r="G43" s="442"/>
      <c r="H43" s="442"/>
      <c r="I43" s="442"/>
      <c r="J43" s="442"/>
      <c r="K43" s="442"/>
      <c r="L43" s="453"/>
      <c r="M43" s="441"/>
      <c r="N43" s="440"/>
      <c r="O43" s="452"/>
      <c r="P43" s="442"/>
      <c r="Q43" s="442"/>
      <c r="R43" s="442"/>
      <c r="S43" s="442"/>
      <c r="T43" s="442"/>
      <c r="U43" s="442"/>
      <c r="V43" s="442"/>
      <c r="W43" s="442"/>
      <c r="X43" s="442"/>
      <c r="Y43" s="453"/>
      <c r="Z43" s="441"/>
    </row>
    <row r="44" spans="1:26" ht="17.25" customHeight="1">
      <c r="A44" s="440"/>
      <c r="B44" s="452"/>
      <c r="C44" s="442"/>
      <c r="D44" s="442"/>
      <c r="E44" s="442"/>
      <c r="F44" s="442"/>
      <c r="G44" s="442"/>
      <c r="H44" s="442"/>
      <c r="I44" s="442"/>
      <c r="J44" s="442"/>
      <c r="K44" s="442"/>
      <c r="L44" s="453"/>
      <c r="M44" s="441"/>
      <c r="N44" s="440"/>
      <c r="O44" s="452"/>
      <c r="P44" s="442"/>
      <c r="Q44" s="442"/>
      <c r="R44" s="442"/>
      <c r="S44" s="442"/>
      <c r="T44" s="442"/>
      <c r="U44" s="442"/>
      <c r="V44" s="442"/>
      <c r="W44" s="442"/>
      <c r="X44" s="442"/>
      <c r="Y44" s="453"/>
      <c r="Z44" s="441"/>
    </row>
    <row r="45" spans="1:26" ht="17.25" customHeight="1">
      <c r="A45" s="440"/>
      <c r="B45" s="452"/>
      <c r="C45" s="442"/>
      <c r="D45" s="442"/>
      <c r="E45" s="442"/>
      <c r="F45" s="442"/>
      <c r="G45" s="442"/>
      <c r="H45" s="442"/>
      <c r="I45" s="442"/>
      <c r="J45" s="442"/>
      <c r="K45" s="442"/>
      <c r="L45" s="453"/>
      <c r="M45" s="441"/>
      <c r="N45" s="440"/>
      <c r="O45" s="452"/>
      <c r="P45" s="442"/>
      <c r="Q45" s="442"/>
      <c r="R45" s="442"/>
      <c r="S45" s="442"/>
      <c r="T45" s="442"/>
      <c r="U45" s="442"/>
      <c r="V45" s="442"/>
      <c r="W45" s="442"/>
      <c r="X45" s="442"/>
      <c r="Y45" s="453"/>
      <c r="Z45" s="441"/>
    </row>
    <row r="46" spans="1:26" ht="17.25" customHeight="1">
      <c r="A46" s="440"/>
      <c r="B46" s="452"/>
      <c r="C46" s="442"/>
      <c r="D46" s="442"/>
      <c r="E46" s="442"/>
      <c r="F46" s="442"/>
      <c r="G46" s="442"/>
      <c r="H46" s="442"/>
      <c r="I46" s="442"/>
      <c r="J46" s="442"/>
      <c r="K46" s="442"/>
      <c r="L46" s="453"/>
      <c r="M46" s="441"/>
      <c r="N46" s="440"/>
      <c r="O46" s="452"/>
      <c r="P46" s="442"/>
      <c r="Q46" s="442"/>
      <c r="R46" s="442"/>
      <c r="S46" s="442"/>
      <c r="T46" s="442"/>
      <c r="U46" s="442"/>
      <c r="V46" s="442"/>
      <c r="W46" s="442"/>
      <c r="X46" s="442"/>
      <c r="Y46" s="453"/>
      <c r="Z46" s="441"/>
    </row>
    <row r="47" spans="1:26" ht="17.25" customHeight="1">
      <c r="A47" s="440"/>
      <c r="B47" s="452"/>
      <c r="C47" s="442"/>
      <c r="D47" s="442"/>
      <c r="E47" s="442"/>
      <c r="F47" s="442"/>
      <c r="G47" s="442"/>
      <c r="H47" s="442"/>
      <c r="I47" s="442"/>
      <c r="J47" s="442"/>
      <c r="K47" s="442"/>
      <c r="L47" s="453"/>
      <c r="M47" s="441"/>
      <c r="N47" s="440"/>
      <c r="O47" s="452"/>
      <c r="P47" s="442"/>
      <c r="Q47" s="442"/>
      <c r="R47" s="442"/>
      <c r="S47" s="442"/>
      <c r="T47" s="442"/>
      <c r="U47" s="442"/>
      <c r="V47" s="442"/>
      <c r="W47" s="442"/>
      <c r="X47" s="442"/>
      <c r="Y47" s="453"/>
      <c r="Z47" s="441"/>
    </row>
    <row r="48" spans="1:26" ht="17.25" customHeight="1">
      <c r="A48" s="440"/>
      <c r="B48" s="452"/>
      <c r="C48" s="442"/>
      <c r="D48" s="442"/>
      <c r="E48" s="442"/>
      <c r="F48" s="442"/>
      <c r="G48" s="442"/>
      <c r="H48" s="442"/>
      <c r="I48" s="442"/>
      <c r="J48" s="442"/>
      <c r="K48" s="442"/>
      <c r="L48" s="453"/>
      <c r="M48" s="441"/>
      <c r="N48" s="440"/>
      <c r="O48" s="452"/>
      <c r="P48" s="442"/>
      <c r="Q48" s="442"/>
      <c r="R48" s="442"/>
      <c r="S48" s="442"/>
      <c r="T48" s="442"/>
      <c r="U48" s="442"/>
      <c r="V48" s="442"/>
      <c r="W48" s="442"/>
      <c r="X48" s="442"/>
      <c r="Y48" s="453"/>
      <c r="Z48" s="441"/>
    </row>
    <row r="49" spans="1:26" ht="17.25" customHeight="1" thickBot="1">
      <c r="A49" s="440"/>
      <c r="B49" s="452"/>
      <c r="C49" s="442"/>
      <c r="D49" s="442"/>
      <c r="E49" s="442"/>
      <c r="F49" s="442"/>
      <c r="G49" s="442"/>
      <c r="H49" s="442"/>
      <c r="I49" s="442"/>
      <c r="J49" s="442"/>
      <c r="K49" s="442"/>
      <c r="L49" s="453"/>
      <c r="M49" s="441"/>
      <c r="N49" s="440"/>
      <c r="O49" s="458"/>
      <c r="P49" s="455"/>
      <c r="Q49" s="455"/>
      <c r="R49" s="455"/>
      <c r="S49" s="455"/>
      <c r="T49" s="455"/>
      <c r="U49" s="455"/>
      <c r="V49" s="455"/>
      <c r="W49" s="455"/>
      <c r="X49" s="455"/>
      <c r="Y49" s="456"/>
      <c r="Z49" s="441"/>
    </row>
    <row r="50" spans="1:26" ht="17.25" customHeight="1" thickBot="1">
      <c r="A50" s="440"/>
      <c r="B50" s="452"/>
      <c r="C50" s="442"/>
      <c r="D50" s="442"/>
      <c r="E50" s="442"/>
      <c r="F50" s="442"/>
      <c r="G50" s="442"/>
      <c r="H50" s="442"/>
      <c r="I50" s="442"/>
      <c r="J50" s="442"/>
      <c r="K50" s="442"/>
      <c r="L50" s="453"/>
      <c r="M50" s="441"/>
      <c r="N50" s="440"/>
      <c r="O50" s="469"/>
      <c r="P50" s="469"/>
      <c r="Q50" s="469"/>
      <c r="R50" s="469"/>
      <c r="S50" s="469"/>
      <c r="T50" s="469"/>
      <c r="U50" s="469"/>
      <c r="V50" s="469"/>
      <c r="W50" s="469"/>
      <c r="X50" s="469"/>
      <c r="Y50" s="469"/>
      <c r="Z50" s="441"/>
    </row>
    <row r="51" spans="1:26" ht="17.25" customHeight="1">
      <c r="A51" s="440"/>
      <c r="B51" s="452"/>
      <c r="C51" s="442"/>
      <c r="D51" s="442"/>
      <c r="E51" s="442"/>
      <c r="F51" s="442"/>
      <c r="G51" s="442"/>
      <c r="H51" s="442"/>
      <c r="I51" s="442"/>
      <c r="J51" s="442"/>
      <c r="K51" s="442"/>
      <c r="L51" s="453"/>
      <c r="M51" s="441"/>
      <c r="N51" s="440"/>
      <c r="O51" s="451" t="s">
        <v>2491</v>
      </c>
      <c r="P51" s="449"/>
      <c r="Q51" s="449"/>
      <c r="R51" s="449"/>
      <c r="S51" s="449"/>
      <c r="T51" s="449"/>
      <c r="U51" s="449"/>
      <c r="V51" s="449"/>
      <c r="W51" s="449"/>
      <c r="X51" s="449"/>
      <c r="Y51" s="450"/>
      <c r="Z51" s="441"/>
    </row>
    <row r="52" spans="1:26" ht="17.25" customHeight="1">
      <c r="A52" s="440"/>
      <c r="B52" s="452"/>
      <c r="C52" s="442"/>
      <c r="D52" s="442"/>
      <c r="E52" s="442"/>
      <c r="F52" s="442"/>
      <c r="G52" s="442"/>
      <c r="H52" s="442"/>
      <c r="I52" s="442"/>
      <c r="J52" s="442"/>
      <c r="K52" s="442"/>
      <c r="L52" s="453"/>
      <c r="M52" s="441"/>
      <c r="N52" s="440"/>
      <c r="O52" s="457" t="s">
        <v>2492</v>
      </c>
      <c r="P52" s="442"/>
      <c r="Q52" s="442"/>
      <c r="R52" s="442"/>
      <c r="S52" s="442"/>
      <c r="T52" s="442"/>
      <c r="U52" s="442"/>
      <c r="V52" s="442"/>
      <c r="W52" s="442"/>
      <c r="X52" s="442"/>
      <c r="Y52" s="453"/>
      <c r="Z52" s="441"/>
    </row>
    <row r="53" spans="1:26" ht="17.25" customHeight="1">
      <c r="A53" s="440"/>
      <c r="B53" s="452"/>
      <c r="C53" s="442"/>
      <c r="D53" s="442"/>
      <c r="E53" s="442"/>
      <c r="F53" s="442"/>
      <c r="G53" s="442"/>
      <c r="H53" s="442"/>
      <c r="I53" s="442"/>
      <c r="J53" s="442"/>
      <c r="K53" s="442"/>
      <c r="L53" s="453"/>
      <c r="M53" s="441"/>
      <c r="N53" s="440"/>
      <c r="O53" s="452" t="s">
        <v>2493</v>
      </c>
      <c r="P53" s="448"/>
      <c r="Q53" s="442"/>
      <c r="R53" s="442"/>
      <c r="S53" s="442"/>
      <c r="T53" s="442"/>
      <c r="U53" s="442"/>
      <c r="V53" s="442"/>
      <c r="W53" s="442"/>
      <c r="X53" s="442"/>
      <c r="Y53" s="453"/>
      <c r="Z53" s="441"/>
    </row>
    <row r="54" spans="1:26" ht="17.25" customHeight="1">
      <c r="A54" s="440"/>
      <c r="B54" s="452"/>
      <c r="C54" s="442"/>
      <c r="D54" s="442"/>
      <c r="E54" s="442"/>
      <c r="F54" s="442"/>
      <c r="G54" s="442"/>
      <c r="H54" s="442"/>
      <c r="I54" s="442"/>
      <c r="J54" s="442"/>
      <c r="K54" s="442"/>
      <c r="L54" s="453"/>
      <c r="M54" s="441"/>
      <c r="N54" s="440"/>
      <c r="O54" s="452" t="s">
        <v>2637</v>
      </c>
      <c r="P54" s="448"/>
      <c r="Q54" s="442"/>
      <c r="R54" s="442"/>
      <c r="S54" s="442"/>
      <c r="T54" s="442"/>
      <c r="U54" s="442"/>
      <c r="V54" s="442"/>
      <c r="W54" s="442"/>
      <c r="X54" s="442"/>
      <c r="Y54" s="453"/>
      <c r="Z54" s="441"/>
    </row>
    <row r="55" spans="1:26" ht="17.25" customHeight="1" thickBot="1">
      <c r="A55" s="440"/>
      <c r="B55" s="458"/>
      <c r="C55" s="455"/>
      <c r="D55" s="455"/>
      <c r="E55" s="455"/>
      <c r="F55" s="455"/>
      <c r="G55" s="455"/>
      <c r="H55" s="455"/>
      <c r="I55" s="455"/>
      <c r="J55" s="455"/>
      <c r="K55" s="455"/>
      <c r="L55" s="456"/>
      <c r="M55" s="441"/>
      <c r="N55" s="440"/>
      <c r="O55" s="454" t="s">
        <v>2494</v>
      </c>
      <c r="P55" s="455"/>
      <c r="Q55" s="455"/>
      <c r="R55" s="455"/>
      <c r="S55" s="455"/>
      <c r="T55" s="455"/>
      <c r="U55" s="455"/>
      <c r="V55" s="455"/>
      <c r="W55" s="455"/>
      <c r="X55" s="455"/>
      <c r="Y55" s="456"/>
      <c r="Z55" s="441"/>
    </row>
    <row r="56" spans="1:26" ht="17.25" customHeight="1" thickBot="1">
      <c r="A56" s="445"/>
      <c r="B56" s="446"/>
      <c r="C56" s="446"/>
      <c r="D56" s="446"/>
      <c r="E56" s="446"/>
      <c r="F56" s="446"/>
      <c r="G56" s="446"/>
      <c r="H56" s="446"/>
      <c r="I56" s="446"/>
      <c r="J56" s="446"/>
      <c r="K56" s="446"/>
      <c r="L56" s="446"/>
      <c r="M56" s="447"/>
      <c r="N56" s="445"/>
      <c r="O56" s="469"/>
      <c r="P56" s="469"/>
      <c r="Q56" s="469"/>
      <c r="R56" s="469"/>
      <c r="S56" s="469"/>
      <c r="T56" s="469"/>
      <c r="U56" s="469"/>
      <c r="V56" s="469"/>
      <c r="W56" s="469"/>
      <c r="X56" s="469"/>
      <c r="Y56" s="469"/>
      <c r="Z56" s="447"/>
    </row>
    <row r="57" spans="1:26">
      <c r="O57" s="500"/>
      <c r="P57" s="442"/>
      <c r="Q57" s="442"/>
      <c r="R57" s="442"/>
      <c r="S57" s="442"/>
      <c r="T57" s="442"/>
      <c r="U57" s="442"/>
      <c r="V57" s="442"/>
      <c r="W57" s="442"/>
      <c r="X57" s="442"/>
      <c r="Y57" s="442"/>
    </row>
    <row r="58" spans="1:26">
      <c r="O58" s="442"/>
      <c r="P58" s="442"/>
      <c r="Q58" s="442"/>
      <c r="R58" s="442"/>
      <c r="S58" s="442"/>
      <c r="T58" s="442"/>
      <c r="U58" s="442"/>
      <c r="V58" s="442"/>
      <c r="W58" s="442"/>
      <c r="X58" s="442"/>
      <c r="Y58" s="442"/>
    </row>
  </sheetData>
  <mergeCells count="2">
    <mergeCell ref="B3:L4"/>
    <mergeCell ref="B5:L6"/>
  </mergeCells>
  <phoneticPr fontId="2"/>
  <pageMargins left="0.70866141732283472" right="0.70866141732283472" top="0.59055118110236227" bottom="0.59055118110236227" header="0.31496062992125984" footer="0.31496062992125984"/>
  <pageSetup paperSize="9" scale="85" orientation="portrait" r:id="rId1"/>
  <colBreaks count="1" manualBreakCount="1">
    <brk id="1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002060"/>
  </sheetPr>
  <dimension ref="B1:U708"/>
  <sheetViews>
    <sheetView showGridLines="0" tabSelected="1" zoomScaleNormal="100" workbookViewId="0">
      <pane xSplit="1" ySplit="2" topLeftCell="C3" activePane="bottomRight" state="frozen"/>
      <selection pane="topRight" activeCell="B1" sqref="B1"/>
      <selection pane="bottomLeft" activeCell="A3" sqref="A3"/>
      <selection pane="bottomRight" activeCell="M2" sqref="M2"/>
    </sheetView>
  </sheetViews>
  <sheetFormatPr defaultColWidth="8.88671875" defaultRowHeight="13.2"/>
  <cols>
    <col min="1" max="1" width="1.88671875" style="127" customWidth="1"/>
    <col min="2" max="2" width="7.109375" style="127" hidden="1" customWidth="1"/>
    <col min="3" max="3" width="9.109375" style="127" customWidth="1"/>
    <col min="4" max="5" width="13.6640625" style="127" customWidth="1"/>
    <col min="6" max="7" width="4.44140625" style="127" customWidth="1"/>
    <col min="8" max="8" width="10.88671875" style="127" customWidth="1"/>
    <col min="9" max="9" width="9.109375" style="127" customWidth="1"/>
    <col min="10" max="10" width="11.109375" style="127" customWidth="1"/>
    <col min="11" max="11" width="9.109375" style="127" hidden="1" customWidth="1"/>
    <col min="12" max="12" width="1.88671875" style="127" customWidth="1"/>
    <col min="13" max="13" width="13.6640625" style="127" customWidth="1"/>
    <col min="14" max="14" width="1.88671875" style="127" customWidth="1"/>
    <col min="15" max="15" width="13.6640625" style="127" customWidth="1"/>
    <col min="16" max="16" width="1.88671875" style="127" customWidth="1"/>
    <col min="17" max="17" width="13.6640625" style="127" customWidth="1"/>
    <col min="18" max="18" width="8.88671875" style="127"/>
    <col min="19" max="19" width="12.44140625" style="127" customWidth="1"/>
    <col min="20" max="20" width="25" style="127" customWidth="1"/>
    <col min="21" max="16384" width="8.88671875" style="127"/>
  </cols>
  <sheetData>
    <row r="1" spans="2:21" ht="15" customHeight="1" thickBot="1">
      <c r="C1" s="203">
        <f ca="1">CELL("col",C$1)-2</f>
        <v>1</v>
      </c>
      <c r="D1" s="203">
        <f t="shared" ref="D1:K1" ca="1" si="0">CELL("col",D$1)-2</f>
        <v>2</v>
      </c>
      <c r="E1" s="203">
        <f t="shared" ca="1" si="0"/>
        <v>3</v>
      </c>
      <c r="F1" s="203">
        <f t="shared" ca="1" si="0"/>
        <v>4</v>
      </c>
      <c r="G1" s="203">
        <f t="shared" ca="1" si="0"/>
        <v>5</v>
      </c>
      <c r="H1" s="203">
        <f t="shared" ca="1" si="0"/>
        <v>6</v>
      </c>
      <c r="I1" s="203">
        <f t="shared" ca="1" si="0"/>
        <v>7</v>
      </c>
      <c r="J1" s="203">
        <f t="shared" ca="1" si="0"/>
        <v>8</v>
      </c>
      <c r="K1" s="203">
        <f t="shared" ca="1" si="0"/>
        <v>9</v>
      </c>
      <c r="M1" s="167" t="s">
        <v>2706</v>
      </c>
      <c r="O1" s="389"/>
      <c r="Q1" s="389"/>
    </row>
    <row r="2" spans="2:21" ht="15" customHeight="1" thickBot="1">
      <c r="B2" s="128" t="s">
        <v>2112</v>
      </c>
      <c r="C2" s="165" t="s">
        <v>2127</v>
      </c>
      <c r="D2" s="166" t="s">
        <v>2068</v>
      </c>
      <c r="E2" s="166" t="s">
        <v>2069</v>
      </c>
      <c r="F2" s="166" t="s">
        <v>354</v>
      </c>
      <c r="G2" s="166" t="s">
        <v>355</v>
      </c>
      <c r="H2" s="166" t="s">
        <v>2070</v>
      </c>
      <c r="I2" s="394" t="s">
        <v>2067</v>
      </c>
      <c r="J2" s="512" t="s">
        <v>2380</v>
      </c>
      <c r="K2" s="506" t="s">
        <v>2381</v>
      </c>
      <c r="M2" s="495"/>
      <c r="O2" s="389"/>
      <c r="Q2" s="389"/>
      <c r="R2" s="689" t="s">
        <v>2708</v>
      </c>
      <c r="S2" s="689"/>
      <c r="T2" s="689"/>
      <c r="U2" s="689"/>
    </row>
    <row r="3" spans="2:21" ht="15" customHeight="1" thickBot="1">
      <c r="B3" s="129">
        <v>0</v>
      </c>
      <c r="C3" s="180" t="str">
        <f>IF($M$2="","",SUM($M$2*100,B3))</f>
        <v/>
      </c>
      <c r="D3" s="487"/>
      <c r="E3" s="487"/>
      <c r="F3" s="487"/>
      <c r="G3" s="487"/>
      <c r="H3" s="168" t="str">
        <f>IF($M$2="","",VLOOKUP($M$2,学校番号,設定!$J$1,FALSE))</f>
        <v/>
      </c>
      <c r="I3" s="491"/>
      <c r="J3" s="513"/>
      <c r="K3" s="507" t="str">
        <f>IF($D3="","",IF($J3="","生年月日を入力",IF($J3&gt;設定!$G$24,"生年月日を訂正",IF($J3&gt;設定!$G$23,"C",IF($J3&gt;設定!$G$22,"B",IF($J3&gt;=設定!$E$22,"A","生年月日を訂正"))))))</f>
        <v/>
      </c>
    </row>
    <row r="4" spans="2:21" ht="15" customHeight="1" thickBot="1">
      <c r="B4" s="130">
        <v>1</v>
      </c>
      <c r="C4" s="181" t="str">
        <f t="shared" ref="C4:C67" si="1">IF($M$2="","",SUM($M$2*100,B4))</f>
        <v/>
      </c>
      <c r="D4" s="488"/>
      <c r="E4" s="488"/>
      <c r="F4" s="488"/>
      <c r="G4" s="488"/>
      <c r="H4" s="169" t="str">
        <f>IF($M$2="","",VLOOKUP($M$2,学校番号,設定!$J$1,FALSE))</f>
        <v/>
      </c>
      <c r="I4" s="492"/>
      <c r="J4" s="514"/>
      <c r="K4" s="508" t="str">
        <f>IF($D4="","",IF($J4="","生年月日を入力",IF($J4&gt;設定!$G$24,"生年月日を訂正",IF($J4&gt;設定!$G$23,"C",IF($J4&gt;設定!$G$22,"B",IF($J4&gt;=設定!$E$22,"A","生年月日を訂正"))))))</f>
        <v/>
      </c>
      <c r="M4" s="167" t="s">
        <v>498</v>
      </c>
    </row>
    <row r="5" spans="2:21" ht="15" customHeight="1" thickBot="1">
      <c r="B5" s="130">
        <v>2</v>
      </c>
      <c r="C5" s="181" t="str">
        <f t="shared" si="1"/>
        <v/>
      </c>
      <c r="D5" s="488"/>
      <c r="E5" s="488"/>
      <c r="F5" s="488"/>
      <c r="G5" s="488"/>
      <c r="H5" s="169" t="str">
        <f>IF($M$2="","",VLOOKUP($M$2,学校番号,設定!$J$1,FALSE))</f>
        <v/>
      </c>
      <c r="I5" s="492"/>
      <c r="J5" s="514"/>
      <c r="K5" s="508" t="str">
        <f>IF($D5="","",IF($J5="","生年月日を入力",IF($J5&gt;設定!$G$24,"生年月日を訂正",IF($J5&gt;設定!$G$23,"C",IF($J5&gt;設定!$G$22,"B",IF($J5&gt;=設定!$E$22,"A","生年月日を訂正"))))))</f>
        <v/>
      </c>
      <c r="M5" s="586" t="str">
        <f>IF($M$2="","",IF(VLOOKUP($M$2,学校番号,設定!$K$1,FALSE)="","このセルに直接入力(上書き)してください)",VLOOKUP($M$2,学校番号,設定!$K$1,FALSE)))</f>
        <v/>
      </c>
      <c r="N5" s="587"/>
      <c r="O5" s="587"/>
      <c r="P5" s="587"/>
      <c r="Q5" s="588"/>
    </row>
    <row r="6" spans="2:21" ht="15" customHeight="1" thickBot="1">
      <c r="B6" s="130">
        <v>3</v>
      </c>
      <c r="C6" s="181" t="str">
        <f t="shared" si="1"/>
        <v/>
      </c>
      <c r="D6" s="488"/>
      <c r="E6" s="488"/>
      <c r="F6" s="488"/>
      <c r="G6" s="488"/>
      <c r="H6" s="169" t="str">
        <f>IF($M$2="","",VLOOKUP($M$2,学校番号,設定!$J$1,FALSE))</f>
        <v/>
      </c>
      <c r="I6" s="492"/>
      <c r="J6" s="514"/>
      <c r="K6" s="508" t="str">
        <f>IF($D6="","",IF($J6="","生年月日を入力",IF($J6&gt;設定!$G$24,"生年月日を訂正",IF($J6&gt;設定!$G$23,"C",IF($J6&gt;設定!$G$22,"B",IF($J6&gt;=設定!$E$22,"A","生年月日を訂正"))))))</f>
        <v/>
      </c>
    </row>
    <row r="7" spans="2:21" ht="15" customHeight="1" thickBot="1">
      <c r="B7" s="131">
        <v>4</v>
      </c>
      <c r="C7" s="182" t="str">
        <f t="shared" si="1"/>
        <v/>
      </c>
      <c r="D7" s="489"/>
      <c r="E7" s="489"/>
      <c r="F7" s="489"/>
      <c r="G7" s="489"/>
      <c r="H7" s="170" t="str">
        <f>IF($M$2="","",VLOOKUP($M$2,学校番号,設定!$J$1,FALSE))</f>
        <v/>
      </c>
      <c r="I7" s="493"/>
      <c r="J7" s="515"/>
      <c r="K7" s="509" t="str">
        <f>IF($D7="","",IF($J7="","生年月日を入力",IF($J7&gt;設定!$G$24,"生年月日を訂正",IF($J7&gt;設定!$G$23,"C",IF($J7&gt;設定!$G$22,"B",IF($J7&gt;=設定!$E$22,"A","生年月日を訂正"))))))</f>
        <v/>
      </c>
      <c r="M7" s="167" t="s">
        <v>371</v>
      </c>
    </row>
    <row r="8" spans="2:21" ht="15" customHeight="1" thickBot="1">
      <c r="B8" s="132">
        <v>5</v>
      </c>
      <c r="C8" s="183" t="str">
        <f t="shared" si="1"/>
        <v/>
      </c>
      <c r="D8" s="490"/>
      <c r="E8" s="490"/>
      <c r="F8" s="490"/>
      <c r="G8" s="490"/>
      <c r="H8" s="171" t="str">
        <f>IF($M$2="","",VLOOKUP($M$2,学校番号,設定!$J$1,FALSE))</f>
        <v/>
      </c>
      <c r="I8" s="494"/>
      <c r="J8" s="516"/>
      <c r="K8" s="510" t="str">
        <f>IF($D8="","",IF($J8="","生年月日を入力",IF($J8&gt;設定!$G$24,"生年月日を訂正",IF($J8&gt;設定!$G$23,"C",IF($J8&gt;設定!$G$22,"B",IF($J8&gt;=設定!$E$22,"A","生年月日を訂正"))))))</f>
        <v/>
      </c>
      <c r="M8" s="586" t="str">
        <f>IF($M$2="","",IF(VLOOKUP($M$2,学校番号,設定!$M$1,FALSE)="","このセルに直接入力(上書き)してください)",VLOOKUP($M$2,学校番号,設定!$M$1,FALSE)))</f>
        <v/>
      </c>
      <c r="N8" s="587"/>
      <c r="O8" s="587"/>
      <c r="P8" s="587"/>
      <c r="Q8" s="588"/>
    </row>
    <row r="9" spans="2:21" ht="15" customHeight="1" thickBot="1">
      <c r="B9" s="130">
        <v>6</v>
      </c>
      <c r="C9" s="181" t="str">
        <f t="shared" si="1"/>
        <v/>
      </c>
      <c r="D9" s="488"/>
      <c r="E9" s="488"/>
      <c r="F9" s="488"/>
      <c r="G9" s="488"/>
      <c r="H9" s="169" t="str">
        <f>IF($M$2="","",VLOOKUP($M$2,学校番号,設定!$J$1,FALSE))</f>
        <v/>
      </c>
      <c r="I9" s="492"/>
      <c r="J9" s="514"/>
      <c r="K9" s="508" t="str">
        <f>IF($D9="","",IF($J9="","生年月日を入力",IF($J9&gt;設定!$G$24,"生年月日を訂正",IF($J9&gt;設定!$G$23,"C",IF($J9&gt;設定!$G$22,"B",IF($J9&gt;=設定!$E$22,"A","生年月日を訂正"))))))</f>
        <v/>
      </c>
    </row>
    <row r="10" spans="2:21" ht="15" customHeight="1" thickBot="1">
      <c r="B10" s="130">
        <v>7</v>
      </c>
      <c r="C10" s="181" t="str">
        <f t="shared" si="1"/>
        <v/>
      </c>
      <c r="D10" s="488"/>
      <c r="E10" s="488"/>
      <c r="F10" s="488"/>
      <c r="G10" s="488"/>
      <c r="H10" s="169" t="str">
        <f>IF($M$2="","",VLOOKUP($M$2,学校番号,設定!$J$1,FALSE))</f>
        <v/>
      </c>
      <c r="I10" s="492"/>
      <c r="J10" s="514"/>
      <c r="K10" s="508" t="str">
        <f>IF($D10="","",IF($J10="","生年月日を入力",IF($J10&gt;設定!$G$24,"生年月日を訂正",IF($J10&gt;設定!$G$23,"C",IF($J10&gt;設定!$G$22,"B",IF($J10&gt;=設定!$E$22,"A","生年月日を訂正"))))))</f>
        <v/>
      </c>
      <c r="M10" s="167" t="s">
        <v>370</v>
      </c>
    </row>
    <row r="11" spans="2:21" ht="15" customHeight="1" thickBot="1">
      <c r="B11" s="130">
        <v>8</v>
      </c>
      <c r="C11" s="181" t="str">
        <f t="shared" si="1"/>
        <v/>
      </c>
      <c r="D11" s="488"/>
      <c r="E11" s="488"/>
      <c r="F11" s="488"/>
      <c r="G11" s="488"/>
      <c r="H11" s="169" t="str">
        <f>IF($M$2="","",VLOOKUP($M$2,学校番号,設定!$J$1,FALSE))</f>
        <v/>
      </c>
      <c r="I11" s="492"/>
      <c r="J11" s="514"/>
      <c r="K11" s="508" t="str">
        <f>IF($D11="","",IF($J11="","生年月日を入力",IF($J11&gt;設定!$G$24,"生年月日を訂正",IF($J11&gt;設定!$G$23,"C",IF($J11&gt;設定!$G$22,"B",IF($J11&gt;=設定!$E$22,"A","生年月日を訂正"))))))</f>
        <v/>
      </c>
      <c r="M11" s="586" t="str">
        <f>IF($M$2="","",IF(VLOOKUP($M$2,学校番号,設定!$L$1,FALSE)="","このセルに直接入力(上書き)してください)",VLOOKUP($M$2,学校番号,設定!$L$1,FALSE)))</f>
        <v/>
      </c>
      <c r="N11" s="587"/>
      <c r="O11" s="587"/>
      <c r="P11" s="587"/>
      <c r="Q11" s="588"/>
    </row>
    <row r="12" spans="2:21" ht="15" customHeight="1" thickBot="1">
      <c r="B12" s="131">
        <v>9</v>
      </c>
      <c r="C12" s="182" t="str">
        <f t="shared" si="1"/>
        <v/>
      </c>
      <c r="D12" s="489"/>
      <c r="E12" s="489"/>
      <c r="F12" s="489"/>
      <c r="G12" s="489"/>
      <c r="H12" s="170" t="str">
        <f>IF($M$2="","",VLOOKUP($M$2,学校番号,設定!$J$1,FALSE))</f>
        <v/>
      </c>
      <c r="I12" s="493"/>
      <c r="J12" s="515"/>
      <c r="K12" s="509" t="str">
        <f>IF($D12="","",IF($J12="","生年月日を入力",IF($J12&gt;設定!$G$24,"生年月日を訂正",IF($J12&gt;設定!$G$23,"C",IF($J12&gt;設定!$G$22,"B",IF($J12&gt;=設定!$E$22,"A","生年月日を訂正"))))))</f>
        <v/>
      </c>
    </row>
    <row r="13" spans="2:21" ht="15" customHeight="1" thickBot="1">
      <c r="B13" s="132">
        <v>10</v>
      </c>
      <c r="C13" s="183" t="str">
        <f t="shared" si="1"/>
        <v/>
      </c>
      <c r="D13" s="490"/>
      <c r="E13" s="490"/>
      <c r="F13" s="490"/>
      <c r="G13" s="490"/>
      <c r="H13" s="171" t="str">
        <f>IF($M$2="","",VLOOKUP($M$2,学校番号,設定!$J$1,FALSE))</f>
        <v/>
      </c>
      <c r="I13" s="494"/>
      <c r="J13" s="516"/>
      <c r="K13" s="510" t="str">
        <f>IF($D13="","",IF($J13="","生年月日を入力",IF($J13&gt;設定!$G$24,"生年月日を訂正",IF($J13&gt;設定!$G$23,"C",IF($J13&gt;設定!$G$22,"B",IF($J13&gt;=設定!$E$22,"A","生年月日を訂正"))))))</f>
        <v/>
      </c>
      <c r="M13" s="128" t="s">
        <v>2378</v>
      </c>
      <c r="N13" s="589" t="s">
        <v>2379</v>
      </c>
      <c r="O13" s="590"/>
      <c r="P13" s="393"/>
    </row>
    <row r="14" spans="2:21" ht="15" customHeight="1">
      <c r="B14" s="130">
        <v>11</v>
      </c>
      <c r="C14" s="181" t="str">
        <f t="shared" si="1"/>
        <v/>
      </c>
      <c r="D14" s="488"/>
      <c r="E14" s="488"/>
      <c r="F14" s="488"/>
      <c r="G14" s="488"/>
      <c r="H14" s="169" t="str">
        <f>IF($M$2="","",VLOOKUP($M$2,学校番号,設定!$J$1,FALSE))</f>
        <v/>
      </c>
      <c r="I14" s="492"/>
      <c r="J14" s="514"/>
      <c r="K14" s="508" t="str">
        <f>IF($D14="","",IF($J14="","生年月日を入力",IF($J14&gt;設定!$G$24,"生年月日を訂正",IF($J14&gt;設定!$G$23,"C",IF($J14&gt;設定!$G$22,"B",IF($J14&gt;=設定!$E$22,"A","生年月日を訂正"))))))</f>
        <v/>
      </c>
      <c r="M14" s="390">
        <v>1</v>
      </c>
      <c r="N14" s="584" t="str">
        <f t="shared" ref="N14:N77" si="2">IF(VLOOKUP($M14,学校番号,2,FALSE)="","",(VLOOKUP($M14,学校番号,2,FALSE)))</f>
        <v>市場</v>
      </c>
      <c r="O14" s="585"/>
      <c r="P14" s="393"/>
    </row>
    <row r="15" spans="2:21" ht="15" customHeight="1">
      <c r="B15" s="130">
        <v>12</v>
      </c>
      <c r="C15" s="181" t="str">
        <f t="shared" si="1"/>
        <v/>
      </c>
      <c r="D15" s="488"/>
      <c r="E15" s="488"/>
      <c r="F15" s="488"/>
      <c r="G15" s="488"/>
      <c r="H15" s="169" t="str">
        <f>IF($M$2="","",VLOOKUP($M$2,学校番号,設定!$J$1,FALSE))</f>
        <v/>
      </c>
      <c r="I15" s="492"/>
      <c r="J15" s="514"/>
      <c r="K15" s="508" t="str">
        <f>IF($D15="","",IF($J15="","生年月日を入力",IF($J15&gt;設定!$G$24,"生年月日を訂正",IF($J15&gt;設定!$G$23,"C",IF($J15&gt;設定!$G$22,"B",IF($J15&gt;=設定!$E$22,"A","生年月日を訂正"))))))</f>
        <v/>
      </c>
      <c r="M15" s="391">
        <v>3</v>
      </c>
      <c r="N15" s="584" t="str">
        <f t="shared" si="2"/>
        <v>潮田</v>
      </c>
      <c r="O15" s="585"/>
      <c r="P15" s="393"/>
    </row>
    <row r="16" spans="2:21" ht="15" customHeight="1">
      <c r="B16" s="130">
        <v>13</v>
      </c>
      <c r="C16" s="181" t="str">
        <f t="shared" si="1"/>
        <v/>
      </c>
      <c r="D16" s="488"/>
      <c r="E16" s="488"/>
      <c r="F16" s="488"/>
      <c r="G16" s="488"/>
      <c r="H16" s="169" t="str">
        <f>IF($M$2="","",VLOOKUP($M$2,学校番号,設定!$J$1,FALSE))</f>
        <v/>
      </c>
      <c r="I16" s="492"/>
      <c r="J16" s="514"/>
      <c r="K16" s="508" t="str">
        <f>IF($D16="","",IF($J16="","生年月日を入力",IF($J16&gt;設定!$G$24,"生年月日を訂正",IF($J16&gt;設定!$G$23,"C",IF($J16&gt;設定!$G$22,"B",IF($J16&gt;=設定!$E$22,"A","生年月日を訂正"))))))</f>
        <v/>
      </c>
      <c r="M16" s="391">
        <v>5</v>
      </c>
      <c r="N16" s="584" t="str">
        <f t="shared" si="2"/>
        <v>末吉</v>
      </c>
      <c r="O16" s="585"/>
      <c r="P16" s="393"/>
    </row>
    <row r="17" spans="2:16" ht="15" customHeight="1">
      <c r="B17" s="131">
        <v>14</v>
      </c>
      <c r="C17" s="182" t="str">
        <f t="shared" si="1"/>
        <v/>
      </c>
      <c r="D17" s="489"/>
      <c r="E17" s="489"/>
      <c r="F17" s="489"/>
      <c r="G17" s="489"/>
      <c r="H17" s="170" t="str">
        <f>IF($M$2="","",VLOOKUP($M$2,学校番号,設定!$J$1,FALSE))</f>
        <v/>
      </c>
      <c r="I17" s="493"/>
      <c r="J17" s="515"/>
      <c r="K17" s="509" t="str">
        <f>IF($D17="","",IF($J17="","生年月日を入力",IF($J17&gt;設定!$G$24,"生年月日を訂正",IF($J17&gt;設定!$G$23,"C",IF($J17&gt;設定!$G$22,"B",IF($J17&gt;=設定!$E$22,"A","生年月日を訂正"))))))</f>
        <v/>
      </c>
      <c r="M17" s="391">
        <v>7</v>
      </c>
      <c r="N17" s="584" t="str">
        <f t="shared" si="2"/>
        <v>鶴見</v>
      </c>
      <c r="O17" s="585"/>
      <c r="P17" s="393"/>
    </row>
    <row r="18" spans="2:16" ht="15" customHeight="1">
      <c r="B18" s="132">
        <v>15</v>
      </c>
      <c r="C18" s="183" t="str">
        <f t="shared" si="1"/>
        <v/>
      </c>
      <c r="D18" s="490"/>
      <c r="E18" s="490"/>
      <c r="F18" s="490"/>
      <c r="G18" s="490"/>
      <c r="H18" s="171" t="str">
        <f>IF($M$2="","",VLOOKUP($M$2,学校番号,設定!$J$1,FALSE))</f>
        <v/>
      </c>
      <c r="I18" s="494"/>
      <c r="J18" s="516"/>
      <c r="K18" s="510" t="str">
        <f>IF($D18="","",IF($J18="","生年月日を入力",IF($J18&gt;設定!$G$24,"生年月日を訂正",IF($J18&gt;設定!$G$23,"C",IF($J18&gt;設定!$G$22,"B",IF($J18&gt;=設定!$E$22,"A","生年月日を訂正"))))))</f>
        <v/>
      </c>
      <c r="M18" s="391">
        <v>9</v>
      </c>
      <c r="N18" s="584" t="str">
        <f t="shared" si="2"/>
        <v>寺尾</v>
      </c>
      <c r="O18" s="585"/>
      <c r="P18" s="393"/>
    </row>
    <row r="19" spans="2:16" ht="15" customHeight="1">
      <c r="B19" s="130">
        <v>16</v>
      </c>
      <c r="C19" s="181" t="str">
        <f t="shared" si="1"/>
        <v/>
      </c>
      <c r="D19" s="488"/>
      <c r="E19" s="488"/>
      <c r="F19" s="488"/>
      <c r="G19" s="488"/>
      <c r="H19" s="169" t="str">
        <f>IF($M$2="","",VLOOKUP($M$2,学校番号,設定!$J$1,FALSE))</f>
        <v/>
      </c>
      <c r="I19" s="492"/>
      <c r="J19" s="514"/>
      <c r="K19" s="508" t="str">
        <f>IF($D19="","",IF($J19="","生年月日を入力",IF($J19&gt;設定!$G$24,"生年月日を訂正",IF($J19&gt;設定!$G$23,"C",IF($J19&gt;設定!$G$22,"B",IF($J19&gt;=設定!$E$22,"A","生年月日を訂正"))))))</f>
        <v/>
      </c>
      <c r="M19" s="391">
        <v>11</v>
      </c>
      <c r="N19" s="584" t="str">
        <f t="shared" si="2"/>
        <v>生麦</v>
      </c>
      <c r="O19" s="585"/>
      <c r="P19" s="393"/>
    </row>
    <row r="20" spans="2:16" ht="15" customHeight="1">
      <c r="B20" s="130">
        <v>17</v>
      </c>
      <c r="C20" s="181" t="str">
        <f t="shared" si="1"/>
        <v/>
      </c>
      <c r="D20" s="488"/>
      <c r="E20" s="488"/>
      <c r="F20" s="488"/>
      <c r="G20" s="488"/>
      <c r="H20" s="169" t="str">
        <f>IF($M$2="","",VLOOKUP($M$2,学校番号,設定!$J$1,FALSE))</f>
        <v/>
      </c>
      <c r="I20" s="492"/>
      <c r="J20" s="514"/>
      <c r="K20" s="508" t="str">
        <f>IF($D20="","",IF($J20="","生年月日を入力",IF($J20&gt;設定!$G$24,"生年月日を訂正",IF($J20&gt;設定!$G$23,"C",IF($J20&gt;設定!$G$22,"B",IF($J20&gt;=設定!$E$22,"A","生年月日を訂正"))))))</f>
        <v/>
      </c>
      <c r="M20" s="391">
        <v>13</v>
      </c>
      <c r="N20" s="584" t="str">
        <f t="shared" si="2"/>
        <v>寛政</v>
      </c>
      <c r="O20" s="585"/>
      <c r="P20" s="393"/>
    </row>
    <row r="21" spans="2:16" ht="15" customHeight="1">
      <c r="B21" s="130">
        <v>18</v>
      </c>
      <c r="C21" s="181" t="str">
        <f t="shared" si="1"/>
        <v/>
      </c>
      <c r="D21" s="488"/>
      <c r="E21" s="488"/>
      <c r="F21" s="488"/>
      <c r="G21" s="488"/>
      <c r="H21" s="169" t="str">
        <f>IF($M$2="","",VLOOKUP($M$2,学校番号,設定!$J$1,FALSE))</f>
        <v/>
      </c>
      <c r="I21" s="492"/>
      <c r="J21" s="514"/>
      <c r="K21" s="508" t="str">
        <f>IF($D21="","",IF($J21="","生年月日を入力",IF($J21&gt;設定!$G$24,"生年月日を訂正",IF($J21&gt;設定!$G$23,"C",IF($J21&gt;設定!$G$22,"B",IF($J21&gt;=設定!$E$22,"A","生年月日を訂正"))))))</f>
        <v/>
      </c>
      <c r="M21" s="391">
        <v>15</v>
      </c>
      <c r="N21" s="584" t="str">
        <f t="shared" si="2"/>
        <v>矢向</v>
      </c>
      <c r="O21" s="585"/>
      <c r="P21" s="393"/>
    </row>
    <row r="22" spans="2:16" ht="15" customHeight="1">
      <c r="B22" s="131">
        <v>19</v>
      </c>
      <c r="C22" s="182" t="str">
        <f t="shared" si="1"/>
        <v/>
      </c>
      <c r="D22" s="489"/>
      <c r="E22" s="489"/>
      <c r="F22" s="489"/>
      <c r="G22" s="489"/>
      <c r="H22" s="170" t="str">
        <f>IF($M$2="","",VLOOKUP($M$2,学校番号,設定!$J$1,FALSE))</f>
        <v/>
      </c>
      <c r="I22" s="493"/>
      <c r="J22" s="515"/>
      <c r="K22" s="509" t="str">
        <f>IF($D22="","",IF($J22="","生年月日を入力",IF($J22&gt;設定!$G$24,"生年月日を訂正",IF($J22&gt;設定!$G$23,"C",IF($J22&gt;設定!$G$22,"B",IF($J22&gt;=設定!$E$22,"A","生年月日を訂正"))))))</f>
        <v/>
      </c>
      <c r="M22" s="391">
        <v>17</v>
      </c>
      <c r="N22" s="584" t="str">
        <f t="shared" si="2"/>
        <v>上の宮</v>
      </c>
      <c r="O22" s="585"/>
      <c r="P22" s="393"/>
    </row>
    <row r="23" spans="2:16" ht="15" customHeight="1">
      <c r="B23" s="132">
        <v>20</v>
      </c>
      <c r="C23" s="183" t="str">
        <f t="shared" si="1"/>
        <v/>
      </c>
      <c r="D23" s="175"/>
      <c r="E23" s="175"/>
      <c r="F23" s="175"/>
      <c r="G23" s="175"/>
      <c r="H23" s="171" t="str">
        <f>IF($M$2="","",VLOOKUP($M$2,学校番号,設定!$J$1,FALSE))</f>
        <v/>
      </c>
      <c r="I23" s="397"/>
      <c r="J23" s="517"/>
      <c r="K23" s="510" t="str">
        <f>IF($D23="","",IF($J23="","生年月日を入力",IF($J23&gt;設定!$G$24,"生年月日を訂正",IF($J23&gt;設定!$G$23,"C",IF($J23&gt;設定!$G$22,"B",IF($J23&gt;=設定!$E$22,"A","生年月日を訂正"))))))</f>
        <v/>
      </c>
      <c r="M23" s="391">
        <v>19</v>
      </c>
      <c r="N23" s="584" t="str">
        <f t="shared" si="2"/>
        <v>ＹＳＦＪＨ</v>
      </c>
      <c r="O23" s="585"/>
      <c r="P23" s="393"/>
    </row>
    <row r="24" spans="2:16" ht="15" customHeight="1">
      <c r="B24" s="130">
        <v>21</v>
      </c>
      <c r="C24" s="181" t="str">
        <f t="shared" si="1"/>
        <v/>
      </c>
      <c r="D24" s="173"/>
      <c r="E24" s="173"/>
      <c r="F24" s="173"/>
      <c r="G24" s="173"/>
      <c r="H24" s="169" t="str">
        <f>IF($M$2="","",VLOOKUP($M$2,学校番号,設定!$J$1,FALSE))</f>
        <v/>
      </c>
      <c r="I24" s="395"/>
      <c r="J24" s="518"/>
      <c r="K24" s="508" t="str">
        <f>IF($D24="","",IF($J24="","生年月日を入力",IF($J24&gt;設定!$G$24,"生年月日を訂正",IF($J24&gt;設定!$G$23,"C",IF($J24&gt;設定!$G$22,"B",IF($J24&gt;=設定!$E$22,"A","生年月日を訂正"))))))</f>
        <v/>
      </c>
      <c r="M24" s="391">
        <v>21</v>
      </c>
      <c r="N24" s="584" t="str">
        <f t="shared" si="2"/>
        <v>浦島丘</v>
      </c>
      <c r="O24" s="585"/>
      <c r="P24" s="393"/>
    </row>
    <row r="25" spans="2:16" ht="15" customHeight="1">
      <c r="B25" s="130">
        <v>22</v>
      </c>
      <c r="C25" s="181" t="str">
        <f t="shared" si="1"/>
        <v/>
      </c>
      <c r="D25" s="173"/>
      <c r="E25" s="173"/>
      <c r="F25" s="173"/>
      <c r="G25" s="173"/>
      <c r="H25" s="169" t="str">
        <f>IF($M$2="","",VLOOKUP($M$2,学校番号,設定!$J$1,FALSE))</f>
        <v/>
      </c>
      <c r="I25" s="395"/>
      <c r="J25" s="518"/>
      <c r="K25" s="508" t="str">
        <f>IF($D25="","",IF($J25="","生年月日を入力",IF($J25&gt;設定!$G$24,"生年月日を訂正",IF($J25&gt;設定!$G$23,"C",IF($J25&gt;設定!$G$22,"B",IF($J25&gt;=設定!$E$22,"A","生年月日を訂正"))))))</f>
        <v/>
      </c>
      <c r="M25" s="391">
        <v>23</v>
      </c>
      <c r="N25" s="584" t="str">
        <f t="shared" si="2"/>
        <v>栗田谷</v>
      </c>
      <c r="O25" s="585"/>
      <c r="P25" s="393"/>
    </row>
    <row r="26" spans="2:16" ht="15" customHeight="1">
      <c r="B26" s="130">
        <v>23</v>
      </c>
      <c r="C26" s="181" t="str">
        <f t="shared" si="1"/>
        <v/>
      </c>
      <c r="D26" s="173"/>
      <c r="E26" s="173"/>
      <c r="F26" s="173"/>
      <c r="G26" s="173"/>
      <c r="H26" s="169" t="str">
        <f>IF($M$2="","",VLOOKUP($M$2,学校番号,設定!$J$1,FALSE))</f>
        <v/>
      </c>
      <c r="I26" s="395"/>
      <c r="J26" s="518"/>
      <c r="K26" s="508" t="str">
        <f>IF($D26="","",IF($J26="","生年月日を入力",IF($J26&gt;設定!$G$24,"生年月日を訂正",IF($J26&gt;設定!$G$23,"C",IF($J26&gt;設定!$G$22,"B",IF($J26&gt;=設定!$E$22,"A","生年月日を訂正"))))))</f>
        <v/>
      </c>
      <c r="M26" s="391">
        <v>25</v>
      </c>
      <c r="N26" s="584" t="str">
        <f t="shared" si="2"/>
        <v>六角橋</v>
      </c>
      <c r="O26" s="585"/>
      <c r="P26" s="393"/>
    </row>
    <row r="27" spans="2:16" ht="15" customHeight="1">
      <c r="B27" s="131">
        <v>24</v>
      </c>
      <c r="C27" s="182" t="str">
        <f t="shared" si="1"/>
        <v/>
      </c>
      <c r="D27" s="174"/>
      <c r="E27" s="174"/>
      <c r="F27" s="174"/>
      <c r="G27" s="174"/>
      <c r="H27" s="170" t="str">
        <f>IF($M$2="","",VLOOKUP($M$2,学校番号,設定!$J$1,FALSE))</f>
        <v/>
      </c>
      <c r="I27" s="396"/>
      <c r="J27" s="519"/>
      <c r="K27" s="509" t="str">
        <f>IF($D27="","",IF($J27="","生年月日を入力",IF($J27&gt;設定!$G$24,"生年月日を訂正",IF($J27&gt;設定!$G$23,"C",IF($J27&gt;設定!$G$22,"B",IF($J27&gt;=設定!$E$22,"A","生年月日を訂正"))))))</f>
        <v/>
      </c>
      <c r="M27" s="391">
        <v>27</v>
      </c>
      <c r="N27" s="584" t="str">
        <f t="shared" si="2"/>
        <v>神奈川</v>
      </c>
      <c r="O27" s="585"/>
      <c r="P27" s="393"/>
    </row>
    <row r="28" spans="2:16" ht="15" customHeight="1">
      <c r="B28" s="132">
        <v>25</v>
      </c>
      <c r="C28" s="183" t="str">
        <f t="shared" si="1"/>
        <v/>
      </c>
      <c r="D28" s="175"/>
      <c r="E28" s="175"/>
      <c r="F28" s="175"/>
      <c r="G28" s="175"/>
      <c r="H28" s="171" t="str">
        <f>IF($M$2="","",VLOOKUP($M$2,学校番号,設定!$J$1,FALSE))</f>
        <v/>
      </c>
      <c r="I28" s="397"/>
      <c r="J28" s="517"/>
      <c r="K28" s="510" t="str">
        <f>IF($D28="","",IF($J28="","生年月日を入力",IF($J28&gt;設定!$G$24,"生年月日を訂正",IF($J28&gt;設定!$G$23,"C",IF($J28&gt;設定!$G$22,"B",IF($J28&gt;=設定!$E$22,"A","生年月日を訂正"))))))</f>
        <v/>
      </c>
      <c r="M28" s="391">
        <v>29</v>
      </c>
      <c r="N28" s="584" t="str">
        <f t="shared" si="2"/>
        <v>松本</v>
      </c>
      <c r="O28" s="585"/>
      <c r="P28" s="393"/>
    </row>
    <row r="29" spans="2:16" ht="15" customHeight="1">
      <c r="B29" s="130">
        <v>26</v>
      </c>
      <c r="C29" s="181" t="str">
        <f t="shared" si="1"/>
        <v/>
      </c>
      <c r="D29" s="173"/>
      <c r="E29" s="173"/>
      <c r="F29" s="173"/>
      <c r="G29" s="173"/>
      <c r="H29" s="169" t="str">
        <f>IF($M$2="","",VLOOKUP($M$2,学校番号,設定!$J$1,FALSE))</f>
        <v/>
      </c>
      <c r="I29" s="395"/>
      <c r="J29" s="518"/>
      <c r="K29" s="508" t="str">
        <f>IF($D29="","",IF($J29="","生年月日を入力",IF($J29&gt;設定!$G$24,"生年月日を訂正",IF($J29&gt;設定!$G$23,"C",IF($J29&gt;設定!$G$22,"B",IF($J29&gt;=設定!$E$22,"A","生年月日を訂正"))))))</f>
        <v/>
      </c>
      <c r="M29" s="391">
        <v>31</v>
      </c>
      <c r="N29" s="584" t="str">
        <f t="shared" si="2"/>
        <v>錦台</v>
      </c>
      <c r="O29" s="585"/>
      <c r="P29" s="393"/>
    </row>
    <row r="30" spans="2:16" ht="15" customHeight="1">
      <c r="B30" s="130">
        <v>27</v>
      </c>
      <c r="C30" s="181" t="str">
        <f t="shared" si="1"/>
        <v/>
      </c>
      <c r="D30" s="173"/>
      <c r="E30" s="173"/>
      <c r="F30" s="173"/>
      <c r="G30" s="173"/>
      <c r="H30" s="169" t="str">
        <f>IF($M$2="","",VLOOKUP($M$2,学校番号,設定!$J$1,FALSE))</f>
        <v/>
      </c>
      <c r="I30" s="395"/>
      <c r="J30" s="518"/>
      <c r="K30" s="508" t="str">
        <f>IF($D30="","",IF($J30="","生年月日を入力",IF($J30&gt;設定!$G$24,"生年月日を訂正",IF($J30&gt;設定!$G$23,"C",IF($J30&gt;設定!$G$22,"B",IF($J30&gt;=設定!$E$22,"A","生年月日を訂正"))))))</f>
        <v/>
      </c>
      <c r="M30" s="391">
        <v>33</v>
      </c>
      <c r="N30" s="584" t="str">
        <f t="shared" si="2"/>
        <v>菅田</v>
      </c>
      <c r="O30" s="585"/>
      <c r="P30" s="393"/>
    </row>
    <row r="31" spans="2:16" ht="15" customHeight="1">
      <c r="B31" s="130">
        <v>28</v>
      </c>
      <c r="C31" s="181" t="str">
        <f t="shared" si="1"/>
        <v/>
      </c>
      <c r="D31" s="173"/>
      <c r="E31" s="173"/>
      <c r="F31" s="173"/>
      <c r="G31" s="173"/>
      <c r="H31" s="169" t="str">
        <f>IF($M$2="","",VLOOKUP($M$2,学校番号,設定!$J$1,FALSE))</f>
        <v/>
      </c>
      <c r="I31" s="395"/>
      <c r="J31" s="518"/>
      <c r="K31" s="508" t="str">
        <f>IF($D31="","",IF($J31="","生年月日を入力",IF($J31&gt;設定!$G$24,"生年月日を訂正",IF($J31&gt;設定!$G$23,"C",IF($J31&gt;設定!$G$22,"B",IF($J31&gt;=設定!$E$22,"A","生年月日を訂正"))))))</f>
        <v/>
      </c>
      <c r="M31" s="391">
        <v>35</v>
      </c>
      <c r="N31" s="584" t="str">
        <f t="shared" si="2"/>
        <v>老松</v>
      </c>
      <c r="O31" s="585"/>
      <c r="P31" s="393"/>
    </row>
    <row r="32" spans="2:16" ht="15" customHeight="1">
      <c r="B32" s="131">
        <v>29</v>
      </c>
      <c r="C32" s="182" t="str">
        <f t="shared" si="1"/>
        <v/>
      </c>
      <c r="D32" s="174"/>
      <c r="E32" s="174"/>
      <c r="F32" s="174"/>
      <c r="G32" s="174"/>
      <c r="H32" s="170" t="str">
        <f>IF($M$2="","",VLOOKUP($M$2,学校番号,設定!$J$1,FALSE))</f>
        <v/>
      </c>
      <c r="I32" s="396"/>
      <c r="J32" s="519"/>
      <c r="K32" s="509" t="str">
        <f>IF($D32="","",IF($J32="","生年月日を入力",IF($J32&gt;設定!$G$24,"生年月日を訂正",IF($J32&gt;設定!$G$23,"C",IF($J32&gt;設定!$G$22,"B",IF($J32&gt;=設定!$E$22,"A","生年月日を訂正"))))))</f>
        <v/>
      </c>
      <c r="M32" s="391">
        <v>37</v>
      </c>
      <c r="N32" s="584" t="str">
        <f t="shared" si="2"/>
        <v>岡野</v>
      </c>
      <c r="O32" s="585"/>
      <c r="P32" s="393"/>
    </row>
    <row r="33" spans="2:16" ht="15" customHeight="1">
      <c r="B33" s="132">
        <v>30</v>
      </c>
      <c r="C33" s="183" t="str">
        <f t="shared" si="1"/>
        <v/>
      </c>
      <c r="D33" s="175"/>
      <c r="E33" s="175"/>
      <c r="F33" s="175"/>
      <c r="G33" s="175"/>
      <c r="H33" s="171" t="str">
        <f>IF($M$2="","",VLOOKUP($M$2,学校番号,設定!$J$1,FALSE))</f>
        <v/>
      </c>
      <c r="I33" s="397"/>
      <c r="J33" s="517"/>
      <c r="K33" s="510" t="str">
        <f>IF($D33="","",IF($J33="","生年月日を入力",IF($J33&gt;設定!$G$24,"生年月日を訂正",IF($J33&gt;設定!$G$23,"C",IF($J33&gt;設定!$G$22,"B",IF($J33&gt;=設定!$E$22,"A","生年月日を訂正"))))))</f>
        <v/>
      </c>
      <c r="M33" s="391">
        <v>39</v>
      </c>
      <c r="N33" s="584" t="str">
        <f t="shared" si="2"/>
        <v>横浜西</v>
      </c>
      <c r="O33" s="585"/>
      <c r="P33" s="393"/>
    </row>
    <row r="34" spans="2:16" ht="15" customHeight="1">
      <c r="B34" s="130">
        <v>31</v>
      </c>
      <c r="C34" s="181" t="str">
        <f t="shared" si="1"/>
        <v/>
      </c>
      <c r="D34" s="173"/>
      <c r="E34" s="173"/>
      <c r="F34" s="173"/>
      <c r="G34" s="173"/>
      <c r="H34" s="169" t="str">
        <f>IF($M$2="","",VLOOKUP($M$2,学校番号,設定!$J$1,FALSE))</f>
        <v/>
      </c>
      <c r="I34" s="395"/>
      <c r="J34" s="518"/>
      <c r="K34" s="508" t="str">
        <f>IF($D34="","",IF($J34="","生年月日を入力",IF($J34&gt;設定!$G$24,"生年月日を訂正",IF($J34&gt;設定!$G$23,"C",IF($J34&gt;設定!$G$22,"B",IF($J34&gt;=設定!$E$22,"A","生年月日を訂正"))))))</f>
        <v/>
      </c>
      <c r="M34" s="391">
        <v>41</v>
      </c>
      <c r="N34" s="584" t="str">
        <f t="shared" si="2"/>
        <v>軽井沢</v>
      </c>
      <c r="O34" s="585"/>
      <c r="P34" s="393"/>
    </row>
    <row r="35" spans="2:16" ht="15" customHeight="1">
      <c r="B35" s="130">
        <v>32</v>
      </c>
      <c r="C35" s="181" t="str">
        <f t="shared" si="1"/>
        <v/>
      </c>
      <c r="D35" s="173"/>
      <c r="E35" s="173"/>
      <c r="F35" s="173"/>
      <c r="G35" s="173"/>
      <c r="H35" s="169" t="str">
        <f>IF($M$2="","",VLOOKUP($M$2,学校番号,設定!$J$1,FALSE))</f>
        <v/>
      </c>
      <c r="I35" s="395"/>
      <c r="J35" s="518"/>
      <c r="K35" s="508" t="str">
        <f>IF($D35="","",IF($J35="","生年月日を入力",IF($J35&gt;設定!$G$24,"生年月日を訂正",IF($J35&gt;設定!$G$23,"C",IF($J35&gt;設定!$G$22,"B",IF($J35&gt;=設定!$E$22,"A","生年月日を訂正"))))))</f>
        <v/>
      </c>
      <c r="M35" s="391">
        <v>43</v>
      </c>
      <c r="N35" s="584" t="str">
        <f t="shared" si="2"/>
        <v>岩井原</v>
      </c>
      <c r="O35" s="585"/>
      <c r="P35" s="393"/>
    </row>
    <row r="36" spans="2:16" ht="15" customHeight="1">
      <c r="B36" s="130">
        <v>33</v>
      </c>
      <c r="C36" s="181" t="str">
        <f t="shared" si="1"/>
        <v/>
      </c>
      <c r="D36" s="173"/>
      <c r="E36" s="173"/>
      <c r="F36" s="173"/>
      <c r="G36" s="173"/>
      <c r="H36" s="169" t="str">
        <f>IF($M$2="","",VLOOKUP($M$2,学校番号,設定!$J$1,FALSE))</f>
        <v/>
      </c>
      <c r="I36" s="395"/>
      <c r="J36" s="518"/>
      <c r="K36" s="508" t="str">
        <f>IF($D36="","",IF($J36="","生年月日を入力",IF($J36&gt;設定!$G$24,"生年月日を訂正",IF($J36&gt;設定!$G$23,"C",IF($J36&gt;設定!$G$22,"B",IF($J36&gt;=設定!$E$22,"A","生年月日を訂正"))))))</f>
        <v/>
      </c>
      <c r="M36" s="391">
        <v>45</v>
      </c>
      <c r="N36" s="584" t="str">
        <f t="shared" si="2"/>
        <v/>
      </c>
      <c r="O36" s="585"/>
      <c r="P36" s="393"/>
    </row>
    <row r="37" spans="2:16" ht="15" customHeight="1">
      <c r="B37" s="131">
        <v>34</v>
      </c>
      <c r="C37" s="182" t="str">
        <f t="shared" si="1"/>
        <v/>
      </c>
      <c r="D37" s="174"/>
      <c r="E37" s="174"/>
      <c r="F37" s="174"/>
      <c r="G37" s="174"/>
      <c r="H37" s="170" t="str">
        <f>IF($M$2="","",VLOOKUP($M$2,学校番号,設定!$J$1,FALSE))</f>
        <v/>
      </c>
      <c r="I37" s="396"/>
      <c r="J37" s="519"/>
      <c r="K37" s="509" t="str">
        <f>IF($D37="","",IF($J37="","生年月日を入力",IF($J37&gt;設定!$G$24,"生年月日を訂正",IF($J37&gt;設定!$G$23,"C",IF($J37&gt;設定!$G$22,"B",IF($J37&gt;=設定!$E$22,"A","生年月日を訂正"))))))</f>
        <v/>
      </c>
      <c r="M37" s="391">
        <v>47</v>
      </c>
      <c r="N37" s="584" t="str">
        <f t="shared" si="2"/>
        <v>港</v>
      </c>
      <c r="O37" s="585"/>
      <c r="P37" s="393"/>
    </row>
    <row r="38" spans="2:16" ht="15" customHeight="1">
      <c r="B38" s="132">
        <v>35</v>
      </c>
      <c r="C38" s="183" t="str">
        <f t="shared" si="1"/>
        <v/>
      </c>
      <c r="D38" s="175"/>
      <c r="E38" s="175"/>
      <c r="F38" s="175"/>
      <c r="G38" s="175"/>
      <c r="H38" s="171" t="str">
        <f>IF($M$2="","",VLOOKUP($M$2,学校番号,設定!$J$1,FALSE))</f>
        <v/>
      </c>
      <c r="I38" s="397"/>
      <c r="J38" s="517"/>
      <c r="K38" s="510" t="str">
        <f>IF($D38="","",IF($J38="","生年月日を入力",IF($J38&gt;設定!$G$24,"生年月日を訂正",IF($J38&gt;設定!$G$23,"C",IF($J38&gt;設定!$G$22,"B",IF($J38&gt;=設定!$E$22,"A","生年月日を訂正"))))))</f>
        <v/>
      </c>
      <c r="M38" s="391">
        <v>49</v>
      </c>
      <c r="N38" s="584" t="str">
        <f t="shared" si="2"/>
        <v>横浜吉田</v>
      </c>
      <c r="O38" s="585"/>
      <c r="P38" s="393"/>
    </row>
    <row r="39" spans="2:16" ht="15" customHeight="1">
      <c r="B39" s="130">
        <v>36</v>
      </c>
      <c r="C39" s="181" t="str">
        <f t="shared" si="1"/>
        <v/>
      </c>
      <c r="D39" s="173"/>
      <c r="E39" s="173"/>
      <c r="F39" s="173"/>
      <c r="G39" s="173"/>
      <c r="H39" s="169" t="str">
        <f>IF($M$2="","",VLOOKUP($M$2,学校番号,設定!$J$1,FALSE))</f>
        <v/>
      </c>
      <c r="I39" s="395"/>
      <c r="J39" s="518"/>
      <c r="K39" s="508" t="str">
        <f>IF($D39="","",IF($J39="","生年月日を入力",IF($J39&gt;設定!$G$24,"生年月日を訂正",IF($J39&gt;設定!$G$23,"C",IF($J39&gt;設定!$G$22,"B",IF($J39&gt;=設定!$E$22,"A","生年月日を訂正"))))))</f>
        <v/>
      </c>
      <c r="M39" s="391">
        <v>51</v>
      </c>
      <c r="N39" s="584" t="str">
        <f t="shared" si="2"/>
        <v>大鳥</v>
      </c>
      <c r="O39" s="585"/>
      <c r="P39" s="393"/>
    </row>
    <row r="40" spans="2:16" ht="15" customHeight="1">
      <c r="B40" s="130">
        <v>37</v>
      </c>
      <c r="C40" s="181" t="str">
        <f t="shared" si="1"/>
        <v/>
      </c>
      <c r="D40" s="173"/>
      <c r="E40" s="173"/>
      <c r="F40" s="173"/>
      <c r="G40" s="173"/>
      <c r="H40" s="169" t="str">
        <f>IF($M$2="","",VLOOKUP($M$2,学校番号,設定!$J$1,FALSE))</f>
        <v/>
      </c>
      <c r="I40" s="395"/>
      <c r="J40" s="518"/>
      <c r="K40" s="508" t="str">
        <f>IF($D40="","",IF($J40="","生年月日を入力",IF($J40&gt;設定!$G$24,"生年月日を訂正",IF($J40&gt;設定!$G$23,"C",IF($J40&gt;設定!$G$22,"B",IF($J40&gt;=設定!$E$22,"A","生年月日を訂正"))))))</f>
        <v/>
      </c>
      <c r="M40" s="391">
        <v>53</v>
      </c>
      <c r="N40" s="584" t="str">
        <f t="shared" si="2"/>
        <v/>
      </c>
      <c r="O40" s="585"/>
      <c r="P40" s="393"/>
    </row>
    <row r="41" spans="2:16" ht="15" customHeight="1">
      <c r="B41" s="130">
        <v>38</v>
      </c>
      <c r="C41" s="181" t="str">
        <f t="shared" si="1"/>
        <v/>
      </c>
      <c r="D41" s="173"/>
      <c r="E41" s="173"/>
      <c r="F41" s="173"/>
      <c r="G41" s="173"/>
      <c r="H41" s="169" t="str">
        <f>IF($M$2="","",VLOOKUP($M$2,学校番号,設定!$J$1,FALSE))</f>
        <v/>
      </c>
      <c r="I41" s="395"/>
      <c r="J41" s="518"/>
      <c r="K41" s="508" t="str">
        <f>IF($D41="","",IF($J41="","生年月日を入力",IF($J41&gt;設定!$G$24,"生年月日を訂正",IF($J41&gt;設定!$G$23,"C",IF($J41&gt;設定!$G$22,"B",IF($J41&gt;=設定!$E$22,"A","生年月日を訂正"))))))</f>
        <v/>
      </c>
      <c r="M41" s="391">
        <v>55</v>
      </c>
      <c r="N41" s="584" t="str">
        <f t="shared" si="2"/>
        <v>仲尾台</v>
      </c>
      <c r="O41" s="585"/>
      <c r="P41" s="393"/>
    </row>
    <row r="42" spans="2:16" ht="15" customHeight="1">
      <c r="B42" s="131">
        <v>39</v>
      </c>
      <c r="C42" s="182" t="str">
        <f t="shared" si="1"/>
        <v/>
      </c>
      <c r="D42" s="174"/>
      <c r="E42" s="174"/>
      <c r="F42" s="174"/>
      <c r="G42" s="174"/>
      <c r="H42" s="170" t="str">
        <f>IF($M$2="","",VLOOKUP($M$2,学校番号,設定!$J$1,FALSE))</f>
        <v/>
      </c>
      <c r="I42" s="396"/>
      <c r="J42" s="519"/>
      <c r="K42" s="509" t="str">
        <f>IF($D42="","",IF($J42="","生年月日を入力",IF($J42&gt;設定!$G$24,"生年月日を訂正",IF($J42&gt;設定!$G$23,"C",IF($J42&gt;設定!$G$22,"B",IF($J42&gt;=設定!$E$22,"A","生年月日を訂正"))))))</f>
        <v/>
      </c>
      <c r="M42" s="391">
        <v>57</v>
      </c>
      <c r="N42" s="584" t="str">
        <f t="shared" si="2"/>
        <v>本牧</v>
      </c>
      <c r="O42" s="585"/>
      <c r="P42" s="393"/>
    </row>
    <row r="43" spans="2:16" ht="15" customHeight="1">
      <c r="B43" s="132">
        <v>40</v>
      </c>
      <c r="C43" s="183" t="str">
        <f t="shared" si="1"/>
        <v/>
      </c>
      <c r="D43" s="175"/>
      <c r="E43" s="175"/>
      <c r="F43" s="175"/>
      <c r="G43" s="175"/>
      <c r="H43" s="171" t="str">
        <f>IF($M$2="","",VLOOKUP($M$2,学校番号,設定!$J$1,FALSE))</f>
        <v/>
      </c>
      <c r="I43" s="397"/>
      <c r="J43" s="517"/>
      <c r="K43" s="510" t="str">
        <f>IF($D43="","",IF($J43="","生年月日を入力",IF($J43&gt;設定!$G$24,"生年月日を訂正",IF($J43&gt;設定!$G$23,"C",IF($J43&gt;設定!$G$22,"B",IF($J43&gt;=設定!$E$22,"A","生年月日を訂正"))))))</f>
        <v/>
      </c>
      <c r="M43" s="391">
        <v>59</v>
      </c>
      <c r="N43" s="584" t="str">
        <f t="shared" si="2"/>
        <v>共進</v>
      </c>
      <c r="O43" s="585"/>
      <c r="P43" s="393"/>
    </row>
    <row r="44" spans="2:16" ht="15" customHeight="1">
      <c r="B44" s="130">
        <v>41</v>
      </c>
      <c r="C44" s="181" t="str">
        <f t="shared" si="1"/>
        <v/>
      </c>
      <c r="D44" s="173"/>
      <c r="E44" s="173"/>
      <c r="F44" s="173"/>
      <c r="G44" s="173"/>
      <c r="H44" s="169" t="str">
        <f>IF($M$2="","",VLOOKUP($M$2,学校番号,設定!$J$1,FALSE))</f>
        <v/>
      </c>
      <c r="I44" s="395"/>
      <c r="J44" s="518"/>
      <c r="K44" s="508" t="str">
        <f>IF($D44="","",IF($J44="","生年月日を入力",IF($J44&gt;設定!$G$24,"生年月日を訂正",IF($J44&gt;設定!$G$23,"C",IF($J44&gt;設定!$G$22,"B",IF($J44&gt;=設定!$E$22,"A","生年月日を訂正"))))))</f>
        <v/>
      </c>
      <c r="M44" s="391">
        <v>61</v>
      </c>
      <c r="N44" s="584" t="str">
        <f t="shared" si="2"/>
        <v>平楽</v>
      </c>
      <c r="O44" s="585"/>
      <c r="P44" s="393"/>
    </row>
    <row r="45" spans="2:16" ht="15" customHeight="1">
      <c r="B45" s="130">
        <v>42</v>
      </c>
      <c r="C45" s="181" t="str">
        <f t="shared" si="1"/>
        <v/>
      </c>
      <c r="D45" s="173"/>
      <c r="E45" s="173"/>
      <c r="F45" s="173"/>
      <c r="G45" s="173"/>
      <c r="H45" s="169" t="str">
        <f>IF($M$2="","",VLOOKUP($M$2,学校番号,設定!$J$1,FALSE))</f>
        <v/>
      </c>
      <c r="I45" s="395"/>
      <c r="J45" s="518"/>
      <c r="K45" s="508" t="str">
        <f>IF($D45="","",IF($J45="","生年月日を入力",IF($J45&gt;設定!$G$24,"生年月日を訂正",IF($J45&gt;設定!$G$23,"C",IF($J45&gt;設定!$G$22,"B",IF($J45&gt;=設定!$E$22,"A","生年月日を訂正"))))))</f>
        <v/>
      </c>
      <c r="M45" s="391">
        <v>63</v>
      </c>
      <c r="N45" s="584" t="str">
        <f t="shared" si="2"/>
        <v>蒔田</v>
      </c>
      <c r="O45" s="585"/>
      <c r="P45" s="393"/>
    </row>
    <row r="46" spans="2:16" ht="15" customHeight="1">
      <c r="B46" s="130">
        <v>43</v>
      </c>
      <c r="C46" s="181" t="str">
        <f t="shared" si="1"/>
        <v/>
      </c>
      <c r="D46" s="173"/>
      <c r="E46" s="173"/>
      <c r="F46" s="173"/>
      <c r="G46" s="173"/>
      <c r="H46" s="169" t="str">
        <f>IF($M$2="","",VLOOKUP($M$2,学校番号,設定!$J$1,FALSE))</f>
        <v/>
      </c>
      <c r="I46" s="395"/>
      <c r="J46" s="518"/>
      <c r="K46" s="508" t="str">
        <f>IF($D46="","",IF($J46="","生年月日を入力",IF($J46&gt;設定!$G$24,"生年月日を訂正",IF($J46&gt;設定!$G$23,"C",IF($J46&gt;設定!$G$22,"B",IF($J46&gt;=設定!$E$22,"A","生年月日を訂正"))))))</f>
        <v/>
      </c>
      <c r="M46" s="391">
        <v>65</v>
      </c>
      <c r="N46" s="584" t="str">
        <f t="shared" si="2"/>
        <v>横浜南</v>
      </c>
      <c r="O46" s="585"/>
      <c r="P46" s="393"/>
    </row>
    <row r="47" spans="2:16" ht="15" customHeight="1">
      <c r="B47" s="131">
        <v>44</v>
      </c>
      <c r="C47" s="182" t="str">
        <f t="shared" si="1"/>
        <v/>
      </c>
      <c r="D47" s="174"/>
      <c r="E47" s="174"/>
      <c r="F47" s="174"/>
      <c r="G47" s="174"/>
      <c r="H47" s="170" t="str">
        <f>IF($M$2="","",VLOOKUP($M$2,学校番号,設定!$J$1,FALSE))</f>
        <v/>
      </c>
      <c r="I47" s="396"/>
      <c r="J47" s="519"/>
      <c r="K47" s="509" t="str">
        <f>IF($D47="","",IF($J47="","生年月日を入力",IF($J47&gt;設定!$G$24,"生年月日を訂正",IF($J47&gt;設定!$G$23,"C",IF($J47&gt;設定!$G$22,"B",IF($J47&gt;=設定!$E$22,"A","生年月日を訂正"))))))</f>
        <v/>
      </c>
      <c r="M47" s="391">
        <v>67</v>
      </c>
      <c r="N47" s="584" t="str">
        <f t="shared" si="2"/>
        <v>横浜南が丘</v>
      </c>
      <c r="O47" s="585"/>
      <c r="P47" s="393"/>
    </row>
    <row r="48" spans="2:16" ht="15" customHeight="1">
      <c r="B48" s="132">
        <v>45</v>
      </c>
      <c r="C48" s="183" t="str">
        <f t="shared" si="1"/>
        <v/>
      </c>
      <c r="D48" s="175"/>
      <c r="E48" s="175"/>
      <c r="F48" s="175"/>
      <c r="G48" s="175"/>
      <c r="H48" s="171" t="str">
        <f>IF($M$2="","",VLOOKUP($M$2,学校番号,設定!$J$1,FALSE))</f>
        <v/>
      </c>
      <c r="I48" s="397"/>
      <c r="J48" s="517"/>
      <c r="K48" s="510" t="str">
        <f>IF($D48="","",IF($J48="","生年月日を入力",IF($J48&gt;設定!$G$24,"生年月日を訂正",IF($J48&gt;設定!$G$23,"C",IF($J48&gt;設定!$G$22,"B",IF($J48&gt;=設定!$E$22,"A","生年月日を訂正"))))))</f>
        <v/>
      </c>
      <c r="M48" s="391">
        <v>69</v>
      </c>
      <c r="N48" s="584" t="str">
        <f t="shared" si="2"/>
        <v>永田</v>
      </c>
      <c r="O48" s="585"/>
      <c r="P48" s="393"/>
    </row>
    <row r="49" spans="2:16" ht="15" customHeight="1">
      <c r="B49" s="130">
        <v>46</v>
      </c>
      <c r="C49" s="181" t="str">
        <f t="shared" si="1"/>
        <v/>
      </c>
      <c r="D49" s="173"/>
      <c r="E49" s="173"/>
      <c r="F49" s="173"/>
      <c r="G49" s="173"/>
      <c r="H49" s="169" t="str">
        <f>IF($M$2="","",VLOOKUP($M$2,学校番号,設定!$J$1,FALSE))</f>
        <v/>
      </c>
      <c r="I49" s="395"/>
      <c r="J49" s="518"/>
      <c r="K49" s="508" t="str">
        <f>IF($D49="","",IF($J49="","生年月日を入力",IF($J49&gt;設定!$G$24,"生年月日を訂正",IF($J49&gt;設定!$G$23,"C",IF($J49&gt;設定!$G$22,"B",IF($J49&gt;=設定!$E$22,"A","生年月日を訂正"))))))</f>
        <v/>
      </c>
      <c r="M49" s="391">
        <v>71</v>
      </c>
      <c r="N49" s="584" t="str">
        <f t="shared" si="2"/>
        <v>六ツ川</v>
      </c>
      <c r="O49" s="585"/>
      <c r="P49" s="393"/>
    </row>
    <row r="50" spans="2:16" ht="15" customHeight="1">
      <c r="B50" s="130">
        <v>47</v>
      </c>
      <c r="C50" s="181" t="str">
        <f t="shared" si="1"/>
        <v/>
      </c>
      <c r="D50" s="173"/>
      <c r="E50" s="173"/>
      <c r="F50" s="173"/>
      <c r="G50" s="173"/>
      <c r="H50" s="169" t="str">
        <f>IF($M$2="","",VLOOKUP($M$2,学校番号,設定!$J$1,FALSE))</f>
        <v/>
      </c>
      <c r="I50" s="395"/>
      <c r="J50" s="518"/>
      <c r="K50" s="508" t="str">
        <f>IF($D50="","",IF($J50="","生年月日を入力",IF($J50&gt;設定!$G$24,"生年月日を訂正",IF($J50&gt;設定!$G$23,"C",IF($J50&gt;設定!$G$22,"B",IF($J50&gt;=設定!$E$22,"A","生年月日を訂正"))))))</f>
        <v/>
      </c>
      <c r="M50" s="391">
        <v>73</v>
      </c>
      <c r="N50" s="584" t="str">
        <f t="shared" si="2"/>
        <v>藤の木</v>
      </c>
      <c r="O50" s="585"/>
      <c r="P50" s="393"/>
    </row>
    <row r="51" spans="2:16" ht="15" customHeight="1">
      <c r="B51" s="130">
        <v>48</v>
      </c>
      <c r="C51" s="181" t="str">
        <f t="shared" si="1"/>
        <v/>
      </c>
      <c r="D51" s="173"/>
      <c r="E51" s="173"/>
      <c r="F51" s="173"/>
      <c r="G51" s="173"/>
      <c r="H51" s="169" t="str">
        <f>IF($M$2="","",VLOOKUP($M$2,学校番号,設定!$J$1,FALSE))</f>
        <v/>
      </c>
      <c r="I51" s="395"/>
      <c r="J51" s="518"/>
      <c r="K51" s="508" t="str">
        <f>IF($D51="","",IF($J51="","生年月日を入力",IF($J51&gt;設定!$G$24,"生年月日を訂正",IF($J51&gt;設定!$G$23,"C",IF($J51&gt;設定!$G$22,"B",IF($J51&gt;=設定!$E$22,"A","生年月日を訂正"))))))</f>
        <v/>
      </c>
      <c r="M51" s="391">
        <v>75</v>
      </c>
      <c r="N51" s="584" t="str">
        <f t="shared" si="2"/>
        <v>港南</v>
      </c>
      <c r="O51" s="585"/>
      <c r="P51" s="393"/>
    </row>
    <row r="52" spans="2:16" ht="15" customHeight="1">
      <c r="B52" s="131">
        <v>49</v>
      </c>
      <c r="C52" s="182" t="str">
        <f t="shared" si="1"/>
        <v/>
      </c>
      <c r="D52" s="174"/>
      <c r="E52" s="174"/>
      <c r="F52" s="174"/>
      <c r="G52" s="174"/>
      <c r="H52" s="170" t="str">
        <f>IF($M$2="","",VLOOKUP($M$2,学校番号,設定!$J$1,FALSE))</f>
        <v/>
      </c>
      <c r="I52" s="396"/>
      <c r="J52" s="519"/>
      <c r="K52" s="509" t="str">
        <f>IF($D52="","",IF($J52="","生年月日を入力",IF($J52&gt;設定!$G$24,"生年月日を訂正",IF($J52&gt;設定!$G$23,"C",IF($J52&gt;設定!$G$22,"B",IF($J52&gt;=設定!$E$22,"A","生年月日を訂正"))))))</f>
        <v/>
      </c>
      <c r="M52" s="391">
        <v>77</v>
      </c>
      <c r="N52" s="584" t="str">
        <f t="shared" si="2"/>
        <v>上永谷</v>
      </c>
      <c r="O52" s="585"/>
      <c r="P52" s="393"/>
    </row>
    <row r="53" spans="2:16" ht="15" customHeight="1">
      <c r="B53" s="132">
        <v>50</v>
      </c>
      <c r="C53" s="183" t="str">
        <f t="shared" si="1"/>
        <v/>
      </c>
      <c r="D53" s="175"/>
      <c r="E53" s="175"/>
      <c r="F53" s="175"/>
      <c r="G53" s="175"/>
      <c r="H53" s="171" t="str">
        <f>IF($M$2="","",VLOOKUP($M$2,学校番号,設定!$J$1,FALSE))</f>
        <v/>
      </c>
      <c r="I53" s="397"/>
      <c r="J53" s="517"/>
      <c r="K53" s="510" t="str">
        <f>IF($D53="","",IF($J53="","生年月日を入力",IF($J53&gt;設定!$G$24,"生年月日を訂正",IF($J53&gt;設定!$G$23,"C",IF($J53&gt;設定!$G$22,"B",IF($J53&gt;=設定!$E$22,"A","生年月日を訂正"))))))</f>
        <v/>
      </c>
      <c r="M53" s="391">
        <v>79</v>
      </c>
      <c r="N53" s="584" t="str">
        <f t="shared" si="2"/>
        <v>笹下</v>
      </c>
      <c r="O53" s="585"/>
      <c r="P53" s="393"/>
    </row>
    <row r="54" spans="2:16" ht="15" customHeight="1">
      <c r="B54" s="130">
        <v>51</v>
      </c>
      <c r="C54" s="181" t="str">
        <f t="shared" si="1"/>
        <v/>
      </c>
      <c r="D54" s="173"/>
      <c r="E54" s="173"/>
      <c r="F54" s="173"/>
      <c r="G54" s="173"/>
      <c r="H54" s="169" t="str">
        <f>IF($M$2="","",VLOOKUP($M$2,学校番号,設定!$J$1,FALSE))</f>
        <v/>
      </c>
      <c r="I54" s="395"/>
      <c r="J54" s="518"/>
      <c r="K54" s="508" t="str">
        <f>IF($D54="","",IF($J54="","生年月日を入力",IF($J54&gt;設定!$G$24,"生年月日を訂正",IF($J54&gt;設定!$G$23,"C",IF($J54&gt;設定!$G$22,"B",IF($J54&gt;=設定!$E$22,"A","生年月日を訂正"))))))</f>
        <v/>
      </c>
      <c r="M54" s="391">
        <v>81</v>
      </c>
      <c r="N54" s="584" t="str">
        <f t="shared" si="2"/>
        <v>野庭</v>
      </c>
      <c r="O54" s="585"/>
      <c r="P54" s="393"/>
    </row>
    <row r="55" spans="2:16" ht="15" customHeight="1">
      <c r="B55" s="130">
        <v>52</v>
      </c>
      <c r="C55" s="181" t="str">
        <f t="shared" si="1"/>
        <v/>
      </c>
      <c r="D55" s="173"/>
      <c r="E55" s="173"/>
      <c r="F55" s="173"/>
      <c r="G55" s="173"/>
      <c r="H55" s="169" t="str">
        <f>IF($M$2="","",VLOOKUP($M$2,学校番号,設定!$J$1,FALSE))</f>
        <v/>
      </c>
      <c r="I55" s="395"/>
      <c r="J55" s="518"/>
      <c r="K55" s="508" t="str">
        <f>IF($D55="","",IF($J55="","生年月日を入力",IF($J55&gt;設定!$G$24,"生年月日を訂正",IF($J55&gt;設定!$G$23,"C",IF($J55&gt;設定!$G$22,"B",IF($J55&gt;=設定!$E$22,"A","生年月日を訂正"))))))</f>
        <v/>
      </c>
      <c r="M55" s="391">
        <v>83</v>
      </c>
      <c r="N55" s="584" t="str">
        <f t="shared" si="2"/>
        <v>港南台第一</v>
      </c>
      <c r="O55" s="585"/>
      <c r="P55" s="393"/>
    </row>
    <row r="56" spans="2:16" ht="15" customHeight="1">
      <c r="B56" s="130">
        <v>53</v>
      </c>
      <c r="C56" s="181" t="str">
        <f t="shared" si="1"/>
        <v/>
      </c>
      <c r="D56" s="173"/>
      <c r="E56" s="173"/>
      <c r="F56" s="173"/>
      <c r="G56" s="173"/>
      <c r="H56" s="169" t="str">
        <f>IF($M$2="","",VLOOKUP($M$2,学校番号,設定!$J$1,FALSE))</f>
        <v/>
      </c>
      <c r="I56" s="395"/>
      <c r="J56" s="518"/>
      <c r="K56" s="508" t="str">
        <f>IF($D56="","",IF($J56="","生年月日を入力",IF($J56&gt;設定!$G$24,"生年月日を訂正",IF($J56&gt;設定!$G$23,"C",IF($J56&gt;設定!$G$22,"B",IF($J56&gt;=設定!$E$22,"A","生年月日を訂正"))))))</f>
        <v/>
      </c>
      <c r="M56" s="391">
        <v>85</v>
      </c>
      <c r="N56" s="584" t="str">
        <f t="shared" si="2"/>
        <v>芹が谷</v>
      </c>
      <c r="O56" s="585"/>
      <c r="P56" s="393"/>
    </row>
    <row r="57" spans="2:16" ht="15" customHeight="1">
      <c r="B57" s="131">
        <v>54</v>
      </c>
      <c r="C57" s="182" t="str">
        <f t="shared" si="1"/>
        <v/>
      </c>
      <c r="D57" s="174"/>
      <c r="E57" s="174"/>
      <c r="F57" s="174"/>
      <c r="G57" s="174"/>
      <c r="H57" s="170" t="str">
        <f>IF($M$2="","",VLOOKUP($M$2,学校番号,設定!$J$1,FALSE))</f>
        <v/>
      </c>
      <c r="I57" s="396"/>
      <c r="J57" s="519"/>
      <c r="K57" s="509" t="str">
        <f>IF($D57="","",IF($J57="","生年月日を入力",IF($J57&gt;設定!$G$24,"生年月日を訂正",IF($J57&gt;設定!$G$23,"C",IF($J57&gt;設定!$G$22,"B",IF($J57&gt;=設定!$E$22,"A","生年月日を訂正"))))))</f>
        <v/>
      </c>
      <c r="M57" s="391">
        <v>87</v>
      </c>
      <c r="N57" s="584" t="str">
        <f t="shared" si="2"/>
        <v>日限山</v>
      </c>
      <c r="O57" s="585"/>
      <c r="P57" s="393"/>
    </row>
    <row r="58" spans="2:16" ht="15" customHeight="1">
      <c r="B58" s="132">
        <v>55</v>
      </c>
      <c r="C58" s="183" t="str">
        <f t="shared" si="1"/>
        <v/>
      </c>
      <c r="D58" s="175"/>
      <c r="E58" s="175"/>
      <c r="F58" s="175"/>
      <c r="G58" s="175"/>
      <c r="H58" s="171" t="str">
        <f>IF($M$2="","",VLOOKUP($M$2,学校番号,設定!$J$1,FALSE))</f>
        <v/>
      </c>
      <c r="I58" s="397"/>
      <c r="J58" s="517"/>
      <c r="K58" s="510" t="str">
        <f>IF($D58="","",IF($J58="","生年月日を入力",IF($J58&gt;設定!$G$24,"生年月日を訂正",IF($J58&gt;設定!$G$23,"C",IF($J58&gt;設定!$G$22,"B",IF($J58&gt;=設定!$E$22,"A","生年月日を訂正"))))))</f>
        <v/>
      </c>
      <c r="M58" s="391">
        <v>89</v>
      </c>
      <c r="N58" s="584" t="str">
        <f t="shared" si="2"/>
        <v>日野南</v>
      </c>
      <c r="O58" s="585"/>
      <c r="P58" s="393"/>
    </row>
    <row r="59" spans="2:16" ht="15" customHeight="1">
      <c r="B59" s="130">
        <v>56</v>
      </c>
      <c r="C59" s="181" t="str">
        <f t="shared" si="1"/>
        <v/>
      </c>
      <c r="D59" s="173"/>
      <c r="E59" s="173"/>
      <c r="F59" s="173"/>
      <c r="G59" s="173"/>
      <c r="H59" s="169" t="str">
        <f>IF($M$2="","",VLOOKUP($M$2,学校番号,設定!$J$1,FALSE))</f>
        <v/>
      </c>
      <c r="I59" s="395"/>
      <c r="J59" s="518"/>
      <c r="K59" s="508" t="str">
        <f>IF($D59="","",IF($J59="","生年月日を入力",IF($J59&gt;設定!$G$24,"生年月日を訂正",IF($J59&gt;設定!$G$23,"C",IF($J59&gt;設定!$G$22,"B",IF($J59&gt;=設定!$E$22,"A","生年月日を訂正"))))))</f>
        <v/>
      </c>
      <c r="M59" s="391">
        <v>91</v>
      </c>
      <c r="N59" s="584" t="str">
        <f t="shared" si="2"/>
        <v>丸山台</v>
      </c>
      <c r="O59" s="585"/>
      <c r="P59" s="393"/>
    </row>
    <row r="60" spans="2:16" ht="15" customHeight="1">
      <c r="B60" s="130">
        <v>57</v>
      </c>
      <c r="C60" s="181" t="str">
        <f t="shared" si="1"/>
        <v/>
      </c>
      <c r="D60" s="173"/>
      <c r="E60" s="173"/>
      <c r="F60" s="173"/>
      <c r="G60" s="173"/>
      <c r="H60" s="169" t="str">
        <f>IF($M$2="","",VLOOKUP($M$2,学校番号,設定!$J$1,FALSE))</f>
        <v/>
      </c>
      <c r="I60" s="395"/>
      <c r="J60" s="518"/>
      <c r="K60" s="508" t="str">
        <f>IF($D60="","",IF($J60="","生年月日を入力",IF($J60&gt;設定!$G$24,"生年月日を訂正",IF($J60&gt;設定!$G$23,"C",IF($J60&gt;設定!$G$22,"B",IF($J60&gt;=設定!$E$22,"A","生年月日を訂正"))))))</f>
        <v/>
      </c>
      <c r="M60" s="391">
        <v>93</v>
      </c>
      <c r="N60" s="584" t="str">
        <f t="shared" si="2"/>
        <v>東永谷</v>
      </c>
      <c r="O60" s="585"/>
      <c r="P60" s="393"/>
    </row>
    <row r="61" spans="2:16" ht="15" customHeight="1">
      <c r="B61" s="130">
        <v>58</v>
      </c>
      <c r="C61" s="181" t="str">
        <f t="shared" si="1"/>
        <v/>
      </c>
      <c r="D61" s="173"/>
      <c r="E61" s="173"/>
      <c r="F61" s="173"/>
      <c r="G61" s="173"/>
      <c r="H61" s="169" t="str">
        <f>IF($M$2="","",VLOOKUP($M$2,学校番号,設定!$J$1,FALSE))</f>
        <v/>
      </c>
      <c r="I61" s="395"/>
      <c r="J61" s="518"/>
      <c r="K61" s="508" t="str">
        <f>IF($D61="","",IF($J61="","生年月日を入力",IF($J61&gt;設定!$G$24,"生年月日を訂正",IF($J61&gt;設定!$G$23,"C",IF($J61&gt;設定!$G$22,"B",IF($J61&gt;=設定!$E$22,"A","生年月日を訂正"))))))</f>
        <v/>
      </c>
      <c r="M61" s="391">
        <v>95</v>
      </c>
      <c r="N61" s="584" t="str">
        <f t="shared" si="2"/>
        <v>横浜南高附属</v>
      </c>
      <c r="O61" s="585"/>
      <c r="P61" s="393"/>
    </row>
    <row r="62" spans="2:16" ht="15" customHeight="1">
      <c r="B62" s="131">
        <v>59</v>
      </c>
      <c r="C62" s="182" t="str">
        <f t="shared" si="1"/>
        <v/>
      </c>
      <c r="D62" s="174"/>
      <c r="E62" s="174"/>
      <c r="F62" s="174"/>
      <c r="G62" s="174"/>
      <c r="H62" s="170" t="str">
        <f>IF($M$2="","",VLOOKUP($M$2,学校番号,設定!$J$1,FALSE))</f>
        <v/>
      </c>
      <c r="I62" s="396"/>
      <c r="J62" s="519"/>
      <c r="K62" s="509" t="str">
        <f>IF($D62="","",IF($J62="","生年月日を入力",IF($J62&gt;設定!$G$24,"生年月日を訂正",IF($J62&gt;設定!$G$23,"C",IF($J62&gt;設定!$G$22,"B",IF($J62&gt;=設定!$E$22,"A","生年月日を訂正"))))))</f>
        <v/>
      </c>
      <c r="M62" s="391">
        <v>97</v>
      </c>
      <c r="N62" s="584" t="str">
        <f t="shared" si="2"/>
        <v>岩崎</v>
      </c>
      <c r="O62" s="585"/>
      <c r="P62" s="393"/>
    </row>
    <row r="63" spans="2:16" ht="15" customHeight="1">
      <c r="B63" s="132">
        <v>60</v>
      </c>
      <c r="C63" s="183" t="str">
        <f t="shared" si="1"/>
        <v/>
      </c>
      <c r="D63" s="175"/>
      <c r="E63" s="175"/>
      <c r="F63" s="175"/>
      <c r="G63" s="175"/>
      <c r="H63" s="171" t="str">
        <f>IF($M$2="","",VLOOKUP($M$2,学校番号,設定!$J$1,FALSE))</f>
        <v/>
      </c>
      <c r="I63" s="397"/>
      <c r="J63" s="517"/>
      <c r="K63" s="510" t="str">
        <f>IF($D63="","",IF($J63="","生年月日を入力",IF($J63&gt;設定!$G$24,"生年月日を訂正",IF($J63&gt;設定!$G$23,"C",IF($J63&gt;設定!$G$22,"B",IF($J63&gt;=設定!$E$22,"A","生年月日を訂正"))))))</f>
        <v/>
      </c>
      <c r="M63" s="391">
        <v>99</v>
      </c>
      <c r="N63" s="584" t="str">
        <f t="shared" si="2"/>
        <v>保土ケ谷</v>
      </c>
      <c r="O63" s="585"/>
      <c r="P63" s="393"/>
    </row>
    <row r="64" spans="2:16" ht="15" customHeight="1">
      <c r="B64" s="130">
        <v>61</v>
      </c>
      <c r="C64" s="181" t="str">
        <f t="shared" si="1"/>
        <v/>
      </c>
      <c r="D64" s="173"/>
      <c r="E64" s="173"/>
      <c r="F64" s="173"/>
      <c r="G64" s="173"/>
      <c r="H64" s="169" t="str">
        <f>IF($M$2="","",VLOOKUP($M$2,学校番号,設定!$J$1,FALSE))</f>
        <v/>
      </c>
      <c r="I64" s="395"/>
      <c r="J64" s="518"/>
      <c r="K64" s="508" t="str">
        <f>IF($D64="","",IF($J64="","生年月日を入力",IF($J64&gt;設定!$G$24,"生年月日を訂正",IF($J64&gt;設定!$G$23,"C",IF($J64&gt;設定!$G$22,"B",IF($J64&gt;=設定!$E$22,"A","生年月日を訂正"))))))</f>
        <v/>
      </c>
      <c r="M64" s="391">
        <v>101</v>
      </c>
      <c r="N64" s="584" t="str">
        <f t="shared" si="2"/>
        <v>宮田</v>
      </c>
      <c r="O64" s="585"/>
      <c r="P64" s="393"/>
    </row>
    <row r="65" spans="2:16" ht="15" customHeight="1">
      <c r="B65" s="130">
        <v>62</v>
      </c>
      <c r="C65" s="181" t="str">
        <f t="shared" si="1"/>
        <v/>
      </c>
      <c r="D65" s="173"/>
      <c r="E65" s="173"/>
      <c r="F65" s="173"/>
      <c r="G65" s="173"/>
      <c r="H65" s="169" t="str">
        <f>IF($M$2="","",VLOOKUP($M$2,学校番号,設定!$J$1,FALSE))</f>
        <v/>
      </c>
      <c r="I65" s="395"/>
      <c r="J65" s="518"/>
      <c r="K65" s="508" t="str">
        <f>IF($D65="","",IF($J65="","生年月日を入力",IF($J65&gt;設定!$G$24,"生年月日を訂正",IF($J65&gt;設定!$G$23,"C",IF($J65&gt;設定!$G$22,"B",IF($J65&gt;=設定!$E$22,"A","生年月日を訂正"))))))</f>
        <v/>
      </c>
      <c r="M65" s="391">
        <v>103</v>
      </c>
      <c r="N65" s="584" t="str">
        <f t="shared" si="2"/>
        <v>西谷</v>
      </c>
      <c r="O65" s="585"/>
      <c r="P65" s="393"/>
    </row>
    <row r="66" spans="2:16" ht="15" customHeight="1">
      <c r="B66" s="130">
        <v>63</v>
      </c>
      <c r="C66" s="181" t="str">
        <f t="shared" si="1"/>
        <v/>
      </c>
      <c r="D66" s="173"/>
      <c r="E66" s="173"/>
      <c r="F66" s="173"/>
      <c r="G66" s="173"/>
      <c r="H66" s="169" t="str">
        <f>IF($M$2="","",VLOOKUP($M$2,学校番号,設定!$J$1,FALSE))</f>
        <v/>
      </c>
      <c r="I66" s="395"/>
      <c r="J66" s="518"/>
      <c r="K66" s="508" t="str">
        <f>IF($D66="","",IF($J66="","生年月日を入力",IF($J66&gt;設定!$G$24,"生年月日を訂正",IF($J66&gt;設定!$G$23,"C",IF($J66&gt;設定!$G$22,"B",IF($J66&gt;=設定!$E$22,"A","生年月日を訂正"))))))</f>
        <v/>
      </c>
      <c r="M66" s="391">
        <v>105</v>
      </c>
      <c r="N66" s="584" t="str">
        <f t="shared" si="2"/>
        <v>上菅田</v>
      </c>
      <c r="O66" s="585"/>
      <c r="P66" s="393"/>
    </row>
    <row r="67" spans="2:16" ht="15" customHeight="1">
      <c r="B67" s="131">
        <v>64</v>
      </c>
      <c r="C67" s="182" t="str">
        <f t="shared" si="1"/>
        <v/>
      </c>
      <c r="D67" s="174"/>
      <c r="E67" s="174"/>
      <c r="F67" s="174"/>
      <c r="G67" s="174"/>
      <c r="H67" s="170" t="str">
        <f>IF($M$2="","",VLOOKUP($M$2,学校番号,設定!$J$1,FALSE))</f>
        <v/>
      </c>
      <c r="I67" s="396"/>
      <c r="J67" s="519"/>
      <c r="K67" s="509" t="str">
        <f>IF($D67="","",IF($J67="","生年月日を入力",IF($J67&gt;設定!$G$24,"生年月日を訂正",IF($J67&gt;設定!$G$23,"C",IF($J67&gt;設定!$G$22,"B",IF($J67&gt;=設定!$E$22,"A","生年月日を訂正"))))))</f>
        <v/>
      </c>
      <c r="M67" s="391">
        <v>107</v>
      </c>
      <c r="N67" s="584" t="str">
        <f t="shared" si="2"/>
        <v>横浜橘</v>
      </c>
      <c r="O67" s="585"/>
      <c r="P67" s="393"/>
    </row>
    <row r="68" spans="2:16" ht="15" customHeight="1">
      <c r="B68" s="132">
        <v>65</v>
      </c>
      <c r="C68" s="183" t="str">
        <f t="shared" ref="C68:C131" si="3">IF($M$2="","",SUM($M$2*100,B68))</f>
        <v/>
      </c>
      <c r="D68" s="175"/>
      <c r="E68" s="175"/>
      <c r="F68" s="175"/>
      <c r="G68" s="175"/>
      <c r="H68" s="171" t="str">
        <f>IF($M$2="","",VLOOKUP($M$2,学校番号,設定!$J$1,FALSE))</f>
        <v/>
      </c>
      <c r="I68" s="397"/>
      <c r="J68" s="517"/>
      <c r="K68" s="510" t="str">
        <f>IF($D68="","",IF($J68="","生年月日を入力",IF($J68&gt;設定!$G$24,"生年月日を訂正",IF($J68&gt;設定!$G$23,"C",IF($J68&gt;設定!$G$22,"B",IF($J68&gt;=設定!$E$22,"A","生年月日を訂正"))))))</f>
        <v/>
      </c>
      <c r="M68" s="391">
        <v>109</v>
      </c>
      <c r="N68" s="584" t="str">
        <f t="shared" si="2"/>
        <v>新井</v>
      </c>
      <c r="O68" s="585"/>
      <c r="P68" s="393"/>
    </row>
    <row r="69" spans="2:16" ht="15" customHeight="1">
      <c r="B69" s="130">
        <v>66</v>
      </c>
      <c r="C69" s="181" t="str">
        <f t="shared" si="3"/>
        <v/>
      </c>
      <c r="D69" s="173"/>
      <c r="E69" s="173"/>
      <c r="F69" s="173"/>
      <c r="G69" s="173"/>
      <c r="H69" s="169" t="str">
        <f>IF($M$2="","",VLOOKUP($M$2,学校番号,設定!$J$1,FALSE))</f>
        <v/>
      </c>
      <c r="I69" s="395"/>
      <c r="J69" s="518"/>
      <c r="K69" s="508" t="str">
        <f>IF($D69="","",IF($J69="","生年月日を入力",IF($J69&gt;設定!$G$24,"生年月日を訂正",IF($J69&gt;設定!$G$23,"C",IF($J69&gt;設定!$G$22,"B",IF($J69&gt;=設定!$E$22,"A","生年月日を訂正"))))))</f>
        <v/>
      </c>
      <c r="M69" s="391">
        <v>111</v>
      </c>
      <c r="N69" s="584" t="str">
        <f t="shared" si="2"/>
        <v>境木</v>
      </c>
      <c r="O69" s="585"/>
      <c r="P69" s="393"/>
    </row>
    <row r="70" spans="2:16" ht="15" customHeight="1">
      <c r="B70" s="130">
        <v>67</v>
      </c>
      <c r="C70" s="181" t="str">
        <f t="shared" si="3"/>
        <v/>
      </c>
      <c r="D70" s="173"/>
      <c r="E70" s="173"/>
      <c r="F70" s="173"/>
      <c r="G70" s="173"/>
      <c r="H70" s="169" t="str">
        <f>IF($M$2="","",VLOOKUP($M$2,学校番号,設定!$J$1,FALSE))</f>
        <v/>
      </c>
      <c r="I70" s="395"/>
      <c r="J70" s="518"/>
      <c r="K70" s="508" t="str">
        <f>IF($D70="","",IF($J70="","生年月日を入力",IF($J70&gt;設定!$G$24,"生年月日を訂正",IF($J70&gt;設定!$G$23,"C",IF($J70&gt;設定!$G$22,"B",IF($J70&gt;=設定!$E$22,"A","生年月日を訂正"))))))</f>
        <v/>
      </c>
      <c r="M70" s="391">
        <v>113</v>
      </c>
      <c r="N70" s="584" t="str">
        <f t="shared" si="2"/>
        <v>横浜ろう特支</v>
      </c>
      <c r="O70" s="585"/>
      <c r="P70" s="393"/>
    </row>
    <row r="71" spans="2:16" ht="15" customHeight="1">
      <c r="B71" s="130">
        <v>68</v>
      </c>
      <c r="C71" s="181" t="str">
        <f t="shared" si="3"/>
        <v/>
      </c>
      <c r="D71" s="173"/>
      <c r="E71" s="173"/>
      <c r="F71" s="173"/>
      <c r="G71" s="173"/>
      <c r="H71" s="169" t="str">
        <f>IF($M$2="","",VLOOKUP($M$2,学校番号,設定!$J$1,FALSE))</f>
        <v/>
      </c>
      <c r="I71" s="395"/>
      <c r="J71" s="518"/>
      <c r="K71" s="508" t="str">
        <f>IF($D71="","",IF($J71="","生年月日を入力",IF($J71&gt;設定!$G$24,"生年月日を訂正",IF($J71&gt;設定!$G$23,"C",IF($J71&gt;設定!$G$22,"B",IF($J71&gt;=設定!$E$22,"A","生年月日を訂正"))))))</f>
        <v/>
      </c>
      <c r="M71" s="391">
        <v>115</v>
      </c>
      <c r="N71" s="584" t="str">
        <f t="shared" si="2"/>
        <v>鶴ケ峯</v>
      </c>
      <c r="O71" s="585"/>
      <c r="P71" s="393"/>
    </row>
    <row r="72" spans="2:16" ht="15" customHeight="1">
      <c r="B72" s="131">
        <v>69</v>
      </c>
      <c r="C72" s="182" t="str">
        <f t="shared" si="3"/>
        <v/>
      </c>
      <c r="D72" s="174"/>
      <c r="E72" s="174"/>
      <c r="F72" s="174"/>
      <c r="G72" s="174"/>
      <c r="H72" s="170" t="str">
        <f>IF($M$2="","",VLOOKUP($M$2,学校番号,設定!$J$1,FALSE))</f>
        <v/>
      </c>
      <c r="I72" s="396"/>
      <c r="J72" s="519"/>
      <c r="K72" s="509" t="str">
        <f>IF($D72="","",IF($J72="","生年月日を入力",IF($J72&gt;設定!$G$24,"生年月日を訂正",IF($J72&gt;設定!$G$23,"C",IF($J72&gt;設定!$G$22,"B",IF($J72&gt;=設定!$E$22,"A","生年月日を訂正"))))))</f>
        <v/>
      </c>
      <c r="M72" s="391">
        <v>117</v>
      </c>
      <c r="N72" s="584" t="str">
        <f t="shared" si="2"/>
        <v>万騎が原</v>
      </c>
      <c r="O72" s="585"/>
      <c r="P72" s="393"/>
    </row>
    <row r="73" spans="2:16" ht="15" customHeight="1">
      <c r="B73" s="132">
        <v>70</v>
      </c>
      <c r="C73" s="183" t="str">
        <f t="shared" si="3"/>
        <v/>
      </c>
      <c r="D73" s="175"/>
      <c r="E73" s="175"/>
      <c r="F73" s="175"/>
      <c r="G73" s="175"/>
      <c r="H73" s="171" t="str">
        <f>IF($M$2="","",VLOOKUP($M$2,学校番号,設定!$J$1,FALSE))</f>
        <v/>
      </c>
      <c r="I73" s="397"/>
      <c r="J73" s="517"/>
      <c r="K73" s="510" t="str">
        <f>IF($D73="","",IF($J73="","生年月日を入力",IF($J73&gt;設定!$G$24,"生年月日を訂正",IF($J73&gt;設定!$G$23,"C",IF($J73&gt;設定!$G$22,"B",IF($J73&gt;=設定!$E$22,"A","生年月日を訂正"))))))</f>
        <v/>
      </c>
      <c r="M73" s="391">
        <v>119</v>
      </c>
      <c r="N73" s="584" t="str">
        <f t="shared" si="2"/>
        <v>希望が丘</v>
      </c>
      <c r="O73" s="585"/>
      <c r="P73" s="393"/>
    </row>
    <row r="74" spans="2:16" ht="15" customHeight="1">
      <c r="B74" s="130">
        <v>71</v>
      </c>
      <c r="C74" s="181" t="str">
        <f t="shared" si="3"/>
        <v/>
      </c>
      <c r="D74" s="173"/>
      <c r="E74" s="173"/>
      <c r="F74" s="173"/>
      <c r="G74" s="173"/>
      <c r="H74" s="169" t="str">
        <f>IF($M$2="","",VLOOKUP($M$2,学校番号,設定!$J$1,FALSE))</f>
        <v/>
      </c>
      <c r="I74" s="395"/>
      <c r="J74" s="518"/>
      <c r="K74" s="508" t="str">
        <f>IF($D74="","",IF($J74="","生年月日を入力",IF($J74&gt;設定!$G$24,"生年月日を訂正",IF($J74&gt;設定!$G$23,"C",IF($J74&gt;設定!$G$22,"B",IF($J74&gt;=設定!$E$22,"A","生年月日を訂正"))))))</f>
        <v/>
      </c>
      <c r="M74" s="391">
        <v>121</v>
      </c>
      <c r="N74" s="584" t="str">
        <f t="shared" si="2"/>
        <v>上白根</v>
      </c>
      <c r="O74" s="585"/>
      <c r="P74" s="393"/>
    </row>
    <row r="75" spans="2:16" ht="15" customHeight="1">
      <c r="B75" s="130">
        <v>72</v>
      </c>
      <c r="C75" s="181" t="str">
        <f t="shared" si="3"/>
        <v/>
      </c>
      <c r="D75" s="173"/>
      <c r="E75" s="173"/>
      <c r="F75" s="173"/>
      <c r="G75" s="173"/>
      <c r="H75" s="169" t="str">
        <f>IF($M$2="","",VLOOKUP($M$2,学校番号,設定!$J$1,FALSE))</f>
        <v/>
      </c>
      <c r="I75" s="395"/>
      <c r="J75" s="518"/>
      <c r="K75" s="508" t="str">
        <f>IF($D75="","",IF($J75="","生年月日を入力",IF($J75&gt;設定!$G$24,"生年月日を訂正",IF($J75&gt;設定!$G$23,"C",IF($J75&gt;設定!$G$22,"B",IF($J75&gt;=設定!$E$22,"A","生年月日を訂正"))))))</f>
        <v/>
      </c>
      <c r="M75" s="391">
        <v>123</v>
      </c>
      <c r="N75" s="584" t="str">
        <f t="shared" si="2"/>
        <v>左近山</v>
      </c>
      <c r="O75" s="585"/>
      <c r="P75" s="393"/>
    </row>
    <row r="76" spans="2:16" ht="15" customHeight="1">
      <c r="B76" s="130">
        <v>73</v>
      </c>
      <c r="C76" s="181" t="str">
        <f t="shared" si="3"/>
        <v/>
      </c>
      <c r="D76" s="173"/>
      <c r="E76" s="173"/>
      <c r="F76" s="173"/>
      <c r="G76" s="173"/>
      <c r="H76" s="169" t="str">
        <f>IF($M$2="","",VLOOKUP($M$2,学校番号,設定!$J$1,FALSE))</f>
        <v/>
      </c>
      <c r="I76" s="395"/>
      <c r="J76" s="518"/>
      <c r="K76" s="508" t="str">
        <f>IF($D76="","",IF($J76="","生年月日を入力",IF($J76&gt;設定!$G$24,"生年月日を訂正",IF($J76&gt;設定!$G$23,"C",IF($J76&gt;設定!$G$22,"B",IF($J76&gt;=設定!$E$22,"A","生年月日を訂正"))))))</f>
        <v/>
      </c>
      <c r="M76" s="391">
        <v>125</v>
      </c>
      <c r="N76" s="584" t="str">
        <f t="shared" si="2"/>
        <v>都岡</v>
      </c>
      <c r="O76" s="585"/>
      <c r="P76" s="393"/>
    </row>
    <row r="77" spans="2:16" ht="15" customHeight="1">
      <c r="B77" s="131">
        <v>74</v>
      </c>
      <c r="C77" s="182" t="str">
        <f t="shared" si="3"/>
        <v/>
      </c>
      <c r="D77" s="174"/>
      <c r="E77" s="174"/>
      <c r="F77" s="174"/>
      <c r="G77" s="174"/>
      <c r="H77" s="170" t="str">
        <f>IF($M$2="","",VLOOKUP($M$2,学校番号,設定!$J$1,FALSE))</f>
        <v/>
      </c>
      <c r="I77" s="396"/>
      <c r="J77" s="519"/>
      <c r="K77" s="509" t="str">
        <f>IF($D77="","",IF($J77="","生年月日を入力",IF($J77&gt;設定!$G$24,"生年月日を訂正",IF($J77&gt;設定!$G$23,"C",IF($J77&gt;設定!$G$22,"B",IF($J77&gt;=設定!$E$22,"A","生年月日を訂正"))))))</f>
        <v/>
      </c>
      <c r="M77" s="391">
        <v>127</v>
      </c>
      <c r="N77" s="584" t="str">
        <f t="shared" si="2"/>
        <v>浜･旭</v>
      </c>
      <c r="O77" s="585"/>
      <c r="P77" s="393"/>
    </row>
    <row r="78" spans="2:16" ht="15" customHeight="1">
      <c r="B78" s="132">
        <v>75</v>
      </c>
      <c r="C78" s="183" t="str">
        <f t="shared" si="3"/>
        <v/>
      </c>
      <c r="D78" s="175"/>
      <c r="E78" s="175"/>
      <c r="F78" s="175"/>
      <c r="G78" s="175"/>
      <c r="H78" s="171" t="str">
        <f>IF($M$2="","",VLOOKUP($M$2,学校番号,設定!$J$1,FALSE))</f>
        <v/>
      </c>
      <c r="I78" s="397"/>
      <c r="J78" s="517"/>
      <c r="K78" s="510" t="str">
        <f>IF($D78="","",IF($J78="","生年月日を入力",IF($J78&gt;設定!$G$24,"生年月日を訂正",IF($J78&gt;設定!$G$23,"C",IF($J78&gt;設定!$G$22,"B",IF($J78&gt;=設定!$E$22,"A","生年月日を訂正"))))))</f>
        <v/>
      </c>
      <c r="M78" s="391">
        <v>129</v>
      </c>
      <c r="N78" s="584" t="str">
        <f t="shared" ref="N78:N141" si="4">IF(VLOOKUP($M78,学校番号,2,FALSE)="","",(VLOOKUP($M78,学校番号,2,FALSE)))</f>
        <v>南希望が丘</v>
      </c>
      <c r="O78" s="585"/>
      <c r="P78" s="393"/>
    </row>
    <row r="79" spans="2:16" ht="15" customHeight="1">
      <c r="B79" s="130">
        <v>76</v>
      </c>
      <c r="C79" s="181" t="str">
        <f t="shared" si="3"/>
        <v/>
      </c>
      <c r="D79" s="173"/>
      <c r="E79" s="173"/>
      <c r="F79" s="173"/>
      <c r="G79" s="173"/>
      <c r="H79" s="169" t="str">
        <f>IF($M$2="","",VLOOKUP($M$2,学校番号,設定!$J$1,FALSE))</f>
        <v/>
      </c>
      <c r="I79" s="395"/>
      <c r="J79" s="518"/>
      <c r="K79" s="508" t="str">
        <f>IF($D79="","",IF($J79="","生年月日を入力",IF($J79&gt;設定!$G$24,"生年月日を訂正",IF($J79&gt;設定!$G$23,"C",IF($J79&gt;設定!$G$22,"B",IF($J79&gt;=設定!$E$22,"A","生年月日を訂正"))))))</f>
        <v/>
      </c>
      <c r="M79" s="391">
        <v>131</v>
      </c>
      <c r="N79" s="584" t="str">
        <f t="shared" si="4"/>
        <v>今宿</v>
      </c>
      <c r="O79" s="585"/>
      <c r="P79" s="393"/>
    </row>
    <row r="80" spans="2:16" ht="15" customHeight="1">
      <c r="B80" s="130">
        <v>77</v>
      </c>
      <c r="C80" s="181" t="str">
        <f t="shared" si="3"/>
        <v/>
      </c>
      <c r="D80" s="173"/>
      <c r="E80" s="173"/>
      <c r="F80" s="173"/>
      <c r="G80" s="173"/>
      <c r="H80" s="169" t="str">
        <f>IF($M$2="","",VLOOKUP($M$2,学校番号,設定!$J$1,FALSE))</f>
        <v/>
      </c>
      <c r="I80" s="395"/>
      <c r="J80" s="518"/>
      <c r="K80" s="508" t="str">
        <f>IF($D80="","",IF($J80="","生年月日を入力",IF($J80&gt;設定!$G$24,"生年月日を訂正",IF($J80&gt;設定!$G$23,"C",IF($J80&gt;設定!$G$22,"B",IF($J80&gt;=設定!$E$22,"A","生年月日を訂正"))))))</f>
        <v/>
      </c>
      <c r="M80" s="391">
        <v>133</v>
      </c>
      <c r="N80" s="584" t="str">
        <f t="shared" si="4"/>
        <v>本宿</v>
      </c>
      <c r="O80" s="585"/>
      <c r="P80" s="393"/>
    </row>
    <row r="81" spans="2:16" ht="15" customHeight="1">
      <c r="B81" s="130">
        <v>78</v>
      </c>
      <c r="C81" s="181" t="str">
        <f t="shared" si="3"/>
        <v/>
      </c>
      <c r="D81" s="173"/>
      <c r="E81" s="173"/>
      <c r="F81" s="173"/>
      <c r="G81" s="173"/>
      <c r="H81" s="169" t="str">
        <f>IF($M$2="","",VLOOKUP($M$2,学校番号,設定!$J$1,FALSE))</f>
        <v/>
      </c>
      <c r="I81" s="395"/>
      <c r="J81" s="518"/>
      <c r="K81" s="508" t="str">
        <f>IF($D81="","",IF($J81="","生年月日を入力",IF($J81&gt;設定!$G$24,"生年月日を訂正",IF($J81&gt;設定!$G$23,"C",IF($J81&gt;設定!$G$22,"B",IF($J81&gt;=設定!$E$22,"A","生年月日を訂正"))))))</f>
        <v/>
      </c>
      <c r="M81" s="391">
        <v>135</v>
      </c>
      <c r="N81" s="584" t="str">
        <f t="shared" si="4"/>
        <v>若葉台</v>
      </c>
      <c r="O81" s="585"/>
      <c r="P81" s="393"/>
    </row>
    <row r="82" spans="2:16" ht="15" customHeight="1">
      <c r="B82" s="131">
        <v>79</v>
      </c>
      <c r="C82" s="182" t="str">
        <f t="shared" si="3"/>
        <v/>
      </c>
      <c r="D82" s="174"/>
      <c r="E82" s="174"/>
      <c r="F82" s="174"/>
      <c r="G82" s="174"/>
      <c r="H82" s="170" t="str">
        <f>IF($M$2="","",VLOOKUP($M$2,学校番号,設定!$J$1,FALSE))</f>
        <v/>
      </c>
      <c r="I82" s="396"/>
      <c r="J82" s="519"/>
      <c r="K82" s="509" t="str">
        <f>IF($D82="","",IF($J82="","生年月日を入力",IF($J82&gt;設定!$G$24,"生年月日を訂正",IF($J82&gt;設定!$G$23,"C",IF($J82&gt;設定!$G$22,"B",IF($J82&gt;=設定!$E$22,"A","生年月日を訂正"))))))</f>
        <v/>
      </c>
      <c r="M82" s="391">
        <v>137</v>
      </c>
      <c r="N82" s="584" t="str">
        <f t="shared" si="4"/>
        <v/>
      </c>
      <c r="O82" s="585"/>
      <c r="P82" s="393"/>
    </row>
    <row r="83" spans="2:16" ht="15" customHeight="1">
      <c r="B83" s="132">
        <v>80</v>
      </c>
      <c r="C83" s="183" t="str">
        <f t="shared" si="3"/>
        <v/>
      </c>
      <c r="D83" s="175"/>
      <c r="E83" s="175"/>
      <c r="F83" s="175"/>
      <c r="G83" s="175"/>
      <c r="H83" s="171" t="str">
        <f>IF($M$2="","",VLOOKUP($M$2,学校番号,設定!$J$1,FALSE))</f>
        <v/>
      </c>
      <c r="I83" s="397"/>
      <c r="J83" s="517"/>
      <c r="K83" s="510" t="str">
        <f>IF($D83="","",IF($J83="","生年月日を入力",IF($J83&gt;設定!$G$24,"生年月日を訂正",IF($J83&gt;設定!$G$23,"C",IF($J83&gt;設定!$G$22,"B",IF($J83&gt;=設定!$E$22,"A","生年月日を訂正"))))))</f>
        <v/>
      </c>
      <c r="M83" s="391">
        <v>139</v>
      </c>
      <c r="N83" s="584" t="str">
        <f t="shared" si="4"/>
        <v>旭北</v>
      </c>
      <c r="O83" s="585"/>
      <c r="P83" s="393"/>
    </row>
    <row r="84" spans="2:16" ht="15" customHeight="1">
      <c r="B84" s="130">
        <v>81</v>
      </c>
      <c r="C84" s="181" t="str">
        <f t="shared" si="3"/>
        <v/>
      </c>
      <c r="D84" s="173"/>
      <c r="E84" s="173"/>
      <c r="F84" s="173"/>
      <c r="G84" s="173"/>
      <c r="H84" s="169" t="str">
        <f>IF($M$2="","",VLOOKUP($M$2,学校番号,設定!$J$1,FALSE))</f>
        <v/>
      </c>
      <c r="I84" s="395"/>
      <c r="J84" s="518"/>
      <c r="K84" s="508" t="str">
        <f>IF($D84="","",IF($J84="","生年月日を入力",IF($J84&gt;設定!$G$24,"生年月日を訂正",IF($J84&gt;設定!$G$23,"C",IF($J84&gt;設定!$G$22,"B",IF($J84&gt;=設定!$E$22,"A","生年月日を訂正"))))))</f>
        <v/>
      </c>
      <c r="M84" s="391">
        <v>141</v>
      </c>
      <c r="N84" s="584" t="str">
        <f t="shared" si="4"/>
        <v>根岸</v>
      </c>
      <c r="O84" s="585"/>
      <c r="P84" s="393"/>
    </row>
    <row r="85" spans="2:16" ht="15" customHeight="1">
      <c r="B85" s="130">
        <v>82</v>
      </c>
      <c r="C85" s="181" t="str">
        <f t="shared" si="3"/>
        <v/>
      </c>
      <c r="D85" s="173"/>
      <c r="E85" s="173"/>
      <c r="F85" s="173"/>
      <c r="G85" s="173"/>
      <c r="H85" s="169" t="str">
        <f>IF($M$2="","",VLOOKUP($M$2,学校番号,設定!$J$1,FALSE))</f>
        <v/>
      </c>
      <c r="I85" s="395"/>
      <c r="J85" s="518"/>
      <c r="K85" s="508" t="str">
        <f>IF($D85="","",IF($J85="","生年月日を入力",IF($J85&gt;設定!$G$24,"生年月日を訂正",IF($J85&gt;設定!$G$23,"C",IF($J85&gt;設定!$G$22,"B",IF($J85&gt;=設定!$E$22,"A","生年月日を訂正"))))))</f>
        <v/>
      </c>
      <c r="M85" s="391">
        <v>143</v>
      </c>
      <c r="N85" s="584" t="str">
        <f t="shared" si="4"/>
        <v>浜</v>
      </c>
      <c r="O85" s="585"/>
      <c r="P85" s="393"/>
    </row>
    <row r="86" spans="2:16" ht="15" customHeight="1">
      <c r="B86" s="130">
        <v>83</v>
      </c>
      <c r="C86" s="181" t="str">
        <f t="shared" si="3"/>
        <v/>
      </c>
      <c r="D86" s="173"/>
      <c r="E86" s="173"/>
      <c r="F86" s="173"/>
      <c r="G86" s="173"/>
      <c r="H86" s="169" t="str">
        <f>IF($M$2="","",VLOOKUP($M$2,学校番号,設定!$J$1,FALSE))</f>
        <v/>
      </c>
      <c r="I86" s="395"/>
      <c r="J86" s="518"/>
      <c r="K86" s="508" t="str">
        <f>IF($D86="","",IF($J86="","生年月日を入力",IF($J86&gt;設定!$G$24,"生年月日を訂正",IF($J86&gt;設定!$G$23,"C",IF($J86&gt;設定!$G$22,"B",IF($J86&gt;=設定!$E$22,"A","生年月日を訂正"))))))</f>
        <v/>
      </c>
      <c r="M86" s="391">
        <v>145</v>
      </c>
      <c r="N86" s="584" t="str">
        <f t="shared" si="4"/>
        <v>岡村</v>
      </c>
      <c r="O86" s="585"/>
      <c r="P86" s="393"/>
    </row>
    <row r="87" spans="2:16" ht="15" customHeight="1">
      <c r="B87" s="131">
        <v>84</v>
      </c>
      <c r="C87" s="182" t="str">
        <f t="shared" si="3"/>
        <v/>
      </c>
      <c r="D87" s="174"/>
      <c r="E87" s="174"/>
      <c r="F87" s="174"/>
      <c r="G87" s="174"/>
      <c r="H87" s="170" t="str">
        <f>IF($M$2="","",VLOOKUP($M$2,学校番号,設定!$J$1,FALSE))</f>
        <v/>
      </c>
      <c r="I87" s="396"/>
      <c r="J87" s="519"/>
      <c r="K87" s="509" t="str">
        <f>IF($D87="","",IF($J87="","生年月日を入力",IF($J87&gt;設定!$G$24,"生年月日を訂正",IF($J87&gt;設定!$G$23,"C",IF($J87&gt;設定!$G$22,"B",IF($J87&gt;=設定!$E$22,"A","生年月日を訂正"))))))</f>
        <v/>
      </c>
      <c r="M87" s="391">
        <v>147</v>
      </c>
      <c r="N87" s="584" t="str">
        <f t="shared" si="4"/>
        <v>汐見台</v>
      </c>
      <c r="O87" s="585"/>
      <c r="P87" s="393"/>
    </row>
    <row r="88" spans="2:16" ht="15" customHeight="1">
      <c r="B88" s="132">
        <v>85</v>
      </c>
      <c r="C88" s="183" t="str">
        <f t="shared" si="3"/>
        <v/>
      </c>
      <c r="D88" s="175"/>
      <c r="E88" s="175"/>
      <c r="F88" s="175"/>
      <c r="G88" s="175"/>
      <c r="H88" s="171" t="str">
        <f>IF($M$2="","",VLOOKUP($M$2,学校番号,設定!$J$1,FALSE))</f>
        <v/>
      </c>
      <c r="I88" s="397"/>
      <c r="J88" s="517"/>
      <c r="K88" s="510" t="str">
        <f>IF($D88="","",IF($J88="","生年月日を入力",IF($J88&gt;設定!$G$24,"生年月日を訂正",IF($J88&gt;設定!$G$23,"C",IF($J88&gt;設定!$G$22,"B",IF($J88&gt;=設定!$E$22,"A","生年月日を訂正"))))))</f>
        <v/>
      </c>
      <c r="M88" s="391">
        <v>149</v>
      </c>
      <c r="N88" s="584" t="str">
        <f t="shared" si="4"/>
        <v>洋光台第一</v>
      </c>
      <c r="O88" s="585"/>
      <c r="P88" s="393"/>
    </row>
    <row r="89" spans="2:16" ht="15" customHeight="1">
      <c r="B89" s="130">
        <v>86</v>
      </c>
      <c r="C89" s="181" t="str">
        <f t="shared" si="3"/>
        <v/>
      </c>
      <c r="D89" s="173"/>
      <c r="E89" s="173"/>
      <c r="F89" s="173"/>
      <c r="G89" s="173"/>
      <c r="H89" s="169" t="str">
        <f>IF($M$2="","",VLOOKUP($M$2,学校番号,設定!$J$1,FALSE))</f>
        <v/>
      </c>
      <c r="I89" s="395"/>
      <c r="J89" s="518"/>
      <c r="K89" s="508" t="str">
        <f>IF($D89="","",IF($J89="","生年月日を入力",IF($J89&gt;設定!$G$24,"生年月日を訂正",IF($J89&gt;設定!$G$23,"C",IF($J89&gt;設定!$G$22,"B",IF($J89&gt;=設定!$E$22,"A","生年月日を訂正"))))))</f>
        <v/>
      </c>
      <c r="M89" s="391">
        <v>151</v>
      </c>
      <c r="N89" s="584" t="str">
        <f t="shared" si="4"/>
        <v>洋光台第二</v>
      </c>
      <c r="O89" s="585"/>
      <c r="P89" s="393"/>
    </row>
    <row r="90" spans="2:16" ht="15" customHeight="1">
      <c r="B90" s="130">
        <v>87</v>
      </c>
      <c r="C90" s="181" t="str">
        <f t="shared" si="3"/>
        <v/>
      </c>
      <c r="D90" s="173"/>
      <c r="E90" s="173"/>
      <c r="F90" s="173"/>
      <c r="G90" s="173"/>
      <c r="H90" s="169" t="str">
        <f>IF($M$2="","",VLOOKUP($M$2,学校番号,設定!$J$1,FALSE))</f>
        <v/>
      </c>
      <c r="I90" s="395"/>
      <c r="J90" s="518"/>
      <c r="K90" s="508" t="str">
        <f>IF($D90="","",IF($J90="","生年月日を入力",IF($J90&gt;設定!$G$24,"生年月日を訂正",IF($J90&gt;設定!$G$23,"C",IF($J90&gt;設定!$G$22,"B",IF($J90&gt;=設定!$E$22,"A","生年月日を訂正"))))))</f>
        <v/>
      </c>
      <c r="M90" s="391">
        <v>153</v>
      </c>
      <c r="N90" s="584" t="str">
        <f t="shared" si="4"/>
        <v>森</v>
      </c>
      <c r="O90" s="585"/>
      <c r="P90" s="393"/>
    </row>
    <row r="91" spans="2:16" ht="15" customHeight="1">
      <c r="B91" s="130">
        <v>88</v>
      </c>
      <c r="C91" s="181" t="str">
        <f t="shared" si="3"/>
        <v/>
      </c>
      <c r="D91" s="173"/>
      <c r="E91" s="173"/>
      <c r="F91" s="173"/>
      <c r="G91" s="173"/>
      <c r="H91" s="169" t="str">
        <f>IF($M$2="","",VLOOKUP($M$2,学校番号,設定!$J$1,FALSE))</f>
        <v/>
      </c>
      <c r="I91" s="395"/>
      <c r="J91" s="518"/>
      <c r="K91" s="508" t="str">
        <f>IF($D91="","",IF($J91="","生年月日を入力",IF($J91&gt;設定!$G$24,"生年月日を訂正",IF($J91&gt;設定!$G$23,"C",IF($J91&gt;設定!$G$22,"B",IF($J91&gt;=設定!$E$22,"A","生年月日を訂正"))))))</f>
        <v/>
      </c>
      <c r="M91" s="391">
        <v>155</v>
      </c>
      <c r="N91" s="584" t="str">
        <f t="shared" si="4"/>
        <v>小田</v>
      </c>
      <c r="O91" s="585"/>
      <c r="P91" s="393"/>
    </row>
    <row r="92" spans="2:16" ht="15" customHeight="1">
      <c r="B92" s="131">
        <v>89</v>
      </c>
      <c r="C92" s="182" t="str">
        <f t="shared" si="3"/>
        <v/>
      </c>
      <c r="D92" s="174"/>
      <c r="E92" s="174"/>
      <c r="F92" s="174"/>
      <c r="G92" s="174"/>
      <c r="H92" s="170" t="str">
        <f>IF($M$2="","",VLOOKUP($M$2,学校番号,設定!$J$1,FALSE))</f>
        <v/>
      </c>
      <c r="I92" s="396"/>
      <c r="J92" s="519"/>
      <c r="K92" s="509" t="str">
        <f>IF($D92="","",IF($J92="","生年月日を入力",IF($J92&gt;設定!$G$24,"生年月日を訂正",IF($J92&gt;設定!$G$23,"C",IF($J92&gt;設定!$G$22,"B",IF($J92&gt;=設定!$E$22,"A","生年月日を訂正"))))))</f>
        <v/>
      </c>
      <c r="M92" s="391">
        <v>157</v>
      </c>
      <c r="N92" s="584" t="str">
        <f t="shared" si="4"/>
        <v>金沢</v>
      </c>
      <c r="O92" s="585"/>
      <c r="P92" s="393"/>
    </row>
    <row r="93" spans="2:16" ht="15" customHeight="1">
      <c r="B93" s="132">
        <v>90</v>
      </c>
      <c r="C93" s="183" t="str">
        <f t="shared" si="3"/>
        <v/>
      </c>
      <c r="D93" s="175"/>
      <c r="E93" s="175"/>
      <c r="F93" s="175"/>
      <c r="G93" s="175"/>
      <c r="H93" s="171" t="str">
        <f>IF($M$2="","",VLOOKUP($M$2,学校番号,設定!$J$1,FALSE))</f>
        <v/>
      </c>
      <c r="I93" s="397"/>
      <c r="J93" s="517"/>
      <c r="K93" s="510" t="str">
        <f>IF($D93="","",IF($J93="","生年月日を入力",IF($J93&gt;設定!$G$24,"生年月日を訂正",IF($J93&gt;設定!$G$23,"C",IF($J93&gt;設定!$G$22,"B",IF($J93&gt;=設定!$E$22,"A","生年月日を訂正"))))))</f>
        <v/>
      </c>
      <c r="M93" s="391">
        <v>159</v>
      </c>
      <c r="N93" s="584" t="str">
        <f t="shared" si="4"/>
        <v>六浦</v>
      </c>
      <c r="O93" s="585"/>
      <c r="P93" s="393"/>
    </row>
    <row r="94" spans="2:16" ht="15" customHeight="1">
      <c r="B94" s="130">
        <v>91</v>
      </c>
      <c r="C94" s="181" t="str">
        <f t="shared" si="3"/>
        <v/>
      </c>
      <c r="D94" s="173"/>
      <c r="E94" s="173"/>
      <c r="F94" s="173"/>
      <c r="G94" s="173"/>
      <c r="H94" s="169" t="str">
        <f>IF($M$2="","",VLOOKUP($M$2,学校番号,設定!$J$1,FALSE))</f>
        <v/>
      </c>
      <c r="I94" s="395"/>
      <c r="J94" s="518"/>
      <c r="K94" s="508" t="str">
        <f>IF($D94="","",IF($J94="","生年月日を入力",IF($J94&gt;設定!$G$24,"生年月日を訂正",IF($J94&gt;設定!$G$23,"C",IF($J94&gt;設定!$G$22,"B",IF($J94&gt;=設定!$E$22,"A","生年月日を訂正"))))))</f>
        <v/>
      </c>
      <c r="M94" s="391">
        <v>161</v>
      </c>
      <c r="N94" s="584" t="str">
        <f t="shared" si="4"/>
        <v>大道</v>
      </c>
      <c r="O94" s="585"/>
      <c r="P94" s="393"/>
    </row>
    <row r="95" spans="2:16" ht="15" customHeight="1">
      <c r="B95" s="130">
        <v>92</v>
      </c>
      <c r="C95" s="181" t="str">
        <f t="shared" si="3"/>
        <v/>
      </c>
      <c r="D95" s="173"/>
      <c r="E95" s="173"/>
      <c r="F95" s="173"/>
      <c r="G95" s="173"/>
      <c r="H95" s="169" t="str">
        <f>IF($M$2="","",VLOOKUP($M$2,学校番号,設定!$J$1,FALSE))</f>
        <v/>
      </c>
      <c r="I95" s="395"/>
      <c r="J95" s="518"/>
      <c r="K95" s="508" t="str">
        <f>IF($D95="","",IF($J95="","生年月日を入力",IF($J95&gt;設定!$G$24,"生年月日を訂正",IF($J95&gt;設定!$G$23,"C",IF($J95&gt;設定!$G$22,"B",IF($J95&gt;=設定!$E$22,"A","生年月日を訂正"))))))</f>
        <v/>
      </c>
      <c r="M95" s="391">
        <v>163</v>
      </c>
      <c r="N95" s="584" t="str">
        <f t="shared" si="4"/>
        <v>西柴</v>
      </c>
      <c r="O95" s="585"/>
      <c r="P95" s="393"/>
    </row>
    <row r="96" spans="2:16" ht="15" customHeight="1">
      <c r="B96" s="130">
        <v>93</v>
      </c>
      <c r="C96" s="181" t="str">
        <f t="shared" si="3"/>
        <v/>
      </c>
      <c r="D96" s="173"/>
      <c r="E96" s="173"/>
      <c r="F96" s="173"/>
      <c r="G96" s="173"/>
      <c r="H96" s="169" t="str">
        <f>IF($M$2="","",VLOOKUP($M$2,学校番号,設定!$J$1,FALSE))</f>
        <v/>
      </c>
      <c r="I96" s="395"/>
      <c r="J96" s="518"/>
      <c r="K96" s="508" t="str">
        <f>IF($D96="","",IF($J96="","生年月日を入力",IF($J96&gt;設定!$G$24,"生年月日を訂正",IF($J96&gt;設定!$G$23,"C",IF($J96&gt;設定!$G$22,"B",IF($J96&gt;=設定!$E$22,"A","生年月日を訂正"))))))</f>
        <v/>
      </c>
      <c r="M96" s="391">
        <v>165</v>
      </c>
      <c r="N96" s="584" t="str">
        <f t="shared" si="4"/>
        <v>富岡</v>
      </c>
      <c r="O96" s="585"/>
      <c r="P96" s="393"/>
    </row>
    <row r="97" spans="2:16" ht="15" customHeight="1">
      <c r="B97" s="131">
        <v>94</v>
      </c>
      <c r="C97" s="182" t="str">
        <f t="shared" si="3"/>
        <v/>
      </c>
      <c r="D97" s="174"/>
      <c r="E97" s="174"/>
      <c r="F97" s="174"/>
      <c r="G97" s="174"/>
      <c r="H97" s="170" t="str">
        <f>IF($M$2="","",VLOOKUP($M$2,学校番号,設定!$J$1,FALSE))</f>
        <v/>
      </c>
      <c r="I97" s="396"/>
      <c r="J97" s="519"/>
      <c r="K97" s="509" t="str">
        <f>IF($D97="","",IF($J97="","生年月日を入力",IF($J97&gt;設定!$G$24,"生年月日を訂正",IF($J97&gt;設定!$G$23,"C",IF($J97&gt;設定!$G$22,"B",IF($J97&gt;=設定!$E$22,"A","生年月日を訂正"))))))</f>
        <v/>
      </c>
      <c r="M97" s="391">
        <v>167</v>
      </c>
      <c r="N97" s="584" t="str">
        <f t="shared" si="4"/>
        <v>富岡東</v>
      </c>
      <c r="O97" s="585"/>
      <c r="P97" s="393"/>
    </row>
    <row r="98" spans="2:16" ht="15" customHeight="1">
      <c r="B98" s="132">
        <v>95</v>
      </c>
      <c r="C98" s="183" t="str">
        <f t="shared" si="3"/>
        <v/>
      </c>
      <c r="D98" s="175"/>
      <c r="E98" s="175"/>
      <c r="F98" s="175"/>
      <c r="G98" s="175"/>
      <c r="H98" s="171" t="str">
        <f>IF($M$2="","",VLOOKUP($M$2,学校番号,設定!$J$1,FALSE))</f>
        <v/>
      </c>
      <c r="I98" s="397"/>
      <c r="J98" s="517"/>
      <c r="K98" s="510" t="str">
        <f>IF($D98="","",IF($J98="","生年月日を入力",IF($J98&gt;設定!$G$24,"生年月日を訂正",IF($J98&gt;設定!$G$23,"C",IF($J98&gt;設定!$G$22,"B",IF($J98&gt;=設定!$E$22,"A","生年月日を訂正"))))))</f>
        <v/>
      </c>
      <c r="M98" s="391">
        <v>169</v>
      </c>
      <c r="N98" s="584" t="str">
        <f t="shared" si="4"/>
        <v>西金沢</v>
      </c>
      <c r="O98" s="585"/>
      <c r="P98" s="393"/>
    </row>
    <row r="99" spans="2:16" ht="15" customHeight="1">
      <c r="B99" s="130">
        <v>96</v>
      </c>
      <c r="C99" s="181" t="str">
        <f t="shared" si="3"/>
        <v/>
      </c>
      <c r="D99" s="173"/>
      <c r="E99" s="173"/>
      <c r="F99" s="173"/>
      <c r="G99" s="173"/>
      <c r="H99" s="169" t="str">
        <f>IF($M$2="","",VLOOKUP($M$2,学校番号,設定!$J$1,FALSE))</f>
        <v/>
      </c>
      <c r="I99" s="395"/>
      <c r="J99" s="518"/>
      <c r="K99" s="508" t="str">
        <f>IF($D99="","",IF($J99="","生年月日を入力",IF($J99&gt;設定!$G$24,"生年月日を訂正",IF($J99&gt;設定!$G$23,"C",IF($J99&gt;設定!$G$22,"B",IF($J99&gt;=設定!$E$22,"A","生年月日を訂正"))))))</f>
        <v/>
      </c>
      <c r="M99" s="391">
        <v>171</v>
      </c>
      <c r="N99" s="584" t="str">
        <f t="shared" si="4"/>
        <v>並木</v>
      </c>
      <c r="O99" s="585"/>
      <c r="P99" s="393"/>
    </row>
    <row r="100" spans="2:16" ht="15" customHeight="1">
      <c r="B100" s="130">
        <v>97</v>
      </c>
      <c r="C100" s="181" t="str">
        <f t="shared" si="3"/>
        <v/>
      </c>
      <c r="D100" s="173"/>
      <c r="E100" s="173"/>
      <c r="F100" s="173"/>
      <c r="G100" s="173"/>
      <c r="H100" s="169" t="str">
        <f>IF($M$2="","",VLOOKUP($M$2,学校番号,設定!$J$1,FALSE))</f>
        <v/>
      </c>
      <c r="I100" s="395"/>
      <c r="J100" s="518"/>
      <c r="K100" s="508" t="str">
        <f>IF($D100="","",IF($J100="","生年月日を入力",IF($J100&gt;設定!$G$24,"生年月日を訂正",IF($J100&gt;設定!$G$23,"C",IF($J100&gt;設定!$G$22,"B",IF($J100&gt;=設定!$E$22,"A","生年月日を訂正"))))))</f>
        <v/>
      </c>
      <c r="M100" s="391">
        <v>173</v>
      </c>
      <c r="N100" s="584" t="str">
        <f t="shared" si="4"/>
        <v>釜利谷</v>
      </c>
      <c r="O100" s="585"/>
      <c r="P100" s="393"/>
    </row>
    <row r="101" spans="2:16" ht="15" customHeight="1">
      <c r="B101" s="130">
        <v>98</v>
      </c>
      <c r="C101" s="181" t="str">
        <f t="shared" si="3"/>
        <v/>
      </c>
      <c r="D101" s="173"/>
      <c r="E101" s="173"/>
      <c r="F101" s="173"/>
      <c r="G101" s="173"/>
      <c r="H101" s="169" t="str">
        <f>IF($M$2="","",VLOOKUP($M$2,学校番号,設定!$J$1,FALSE))</f>
        <v/>
      </c>
      <c r="I101" s="395"/>
      <c r="J101" s="518"/>
      <c r="K101" s="508" t="str">
        <f>IF($D101="","",IF($J101="","生年月日を入力",IF($J101&gt;設定!$G$24,"生年月日を訂正",IF($J101&gt;設定!$G$23,"C",IF($J101&gt;設定!$G$22,"B",IF($J101&gt;=設定!$E$22,"A","生年月日を訂正"))))))</f>
        <v/>
      </c>
      <c r="M101" s="391">
        <v>175</v>
      </c>
      <c r="N101" s="584" t="str">
        <f t="shared" si="4"/>
        <v/>
      </c>
      <c r="O101" s="585"/>
      <c r="P101" s="393"/>
    </row>
    <row r="102" spans="2:16" ht="15" customHeight="1">
      <c r="B102" s="131">
        <v>99</v>
      </c>
      <c r="C102" s="182" t="str">
        <f t="shared" si="3"/>
        <v/>
      </c>
      <c r="D102" s="174"/>
      <c r="E102" s="174"/>
      <c r="F102" s="174"/>
      <c r="G102" s="174"/>
      <c r="H102" s="170" t="str">
        <f>IF($M$2="","",VLOOKUP($M$2,学校番号,設定!$J$1,FALSE))</f>
        <v/>
      </c>
      <c r="I102" s="396"/>
      <c r="J102" s="519"/>
      <c r="K102" s="509" t="str">
        <f>IF($D102="","",IF($J102="","生年月日を入力",IF($J102&gt;設定!$G$24,"生年月日を訂正",IF($J102&gt;設定!$G$23,"C",IF($J102&gt;設定!$G$22,"B",IF($J102&gt;=設定!$E$22,"A","生年月日を訂正"))))))</f>
        <v/>
      </c>
      <c r="M102" s="391">
        <v>177</v>
      </c>
      <c r="N102" s="584" t="str">
        <f t="shared" si="4"/>
        <v>城郷</v>
      </c>
      <c r="O102" s="585"/>
      <c r="P102" s="393"/>
    </row>
    <row r="103" spans="2:16" ht="15" customHeight="1">
      <c r="B103" s="132">
        <v>100</v>
      </c>
      <c r="C103" s="183" t="str">
        <f t="shared" si="3"/>
        <v/>
      </c>
      <c r="D103" s="175"/>
      <c r="E103" s="175"/>
      <c r="F103" s="175"/>
      <c r="G103" s="175"/>
      <c r="H103" s="171" t="str">
        <f>IF($M$2="","",VLOOKUP($M$2,学校番号,設定!$J$1,FALSE))</f>
        <v/>
      </c>
      <c r="I103" s="397"/>
      <c r="J103" s="517"/>
      <c r="K103" s="510" t="str">
        <f>IF($D103="","",IF($J103="","生年月日を入力",IF($J103&gt;設定!$G$24,"生年月日を訂正",IF($J103&gt;設定!$G$23,"C",IF($J103&gt;設定!$G$22,"B",IF($J103&gt;=設定!$E$22,"A","生年月日を訂正"))))))</f>
        <v/>
      </c>
      <c r="M103" s="391">
        <v>179</v>
      </c>
      <c r="N103" s="584" t="str">
        <f t="shared" si="4"/>
        <v>新田</v>
      </c>
      <c r="O103" s="585"/>
      <c r="P103" s="393"/>
    </row>
    <row r="104" spans="2:16" ht="15" customHeight="1">
      <c r="B104" s="130">
        <v>101</v>
      </c>
      <c r="C104" s="181" t="str">
        <f t="shared" si="3"/>
        <v/>
      </c>
      <c r="D104" s="173"/>
      <c r="E104" s="173"/>
      <c r="F104" s="173"/>
      <c r="G104" s="173"/>
      <c r="H104" s="169" t="str">
        <f>IF($M$2="","",VLOOKUP($M$2,学校番号,設定!$J$1,FALSE))</f>
        <v/>
      </c>
      <c r="I104" s="395"/>
      <c r="J104" s="518"/>
      <c r="K104" s="508" t="str">
        <f>IF($D104="","",IF($J104="","生年月日を入力",IF($J104&gt;設定!$G$24,"生年月日を訂正",IF($J104&gt;設定!$G$23,"C",IF($J104&gt;設定!$G$22,"B",IF($J104&gt;=設定!$E$22,"A","生年月日を訂正"))))))</f>
        <v/>
      </c>
      <c r="M104" s="391">
        <v>181</v>
      </c>
      <c r="N104" s="584" t="str">
        <f t="shared" si="4"/>
        <v>日吉台</v>
      </c>
      <c r="O104" s="585"/>
      <c r="P104" s="393"/>
    </row>
    <row r="105" spans="2:16" ht="15" customHeight="1">
      <c r="B105" s="130">
        <v>102</v>
      </c>
      <c r="C105" s="181" t="str">
        <f t="shared" si="3"/>
        <v/>
      </c>
      <c r="D105" s="173"/>
      <c r="E105" s="173"/>
      <c r="F105" s="173"/>
      <c r="G105" s="173"/>
      <c r="H105" s="169" t="str">
        <f>IF($M$2="","",VLOOKUP($M$2,学校番号,設定!$J$1,FALSE))</f>
        <v/>
      </c>
      <c r="I105" s="395"/>
      <c r="J105" s="518"/>
      <c r="K105" s="508" t="str">
        <f>IF($D105="","",IF($J105="","生年月日を入力",IF($J105&gt;設定!$G$24,"生年月日を訂正",IF($J105&gt;設定!$G$23,"C",IF($J105&gt;設定!$G$22,"B",IF($J105&gt;=設定!$E$22,"A","生年月日を訂正"))))))</f>
        <v/>
      </c>
      <c r="M105" s="391">
        <v>183</v>
      </c>
      <c r="N105" s="584" t="str">
        <f t="shared" si="4"/>
        <v>大綱</v>
      </c>
      <c r="O105" s="585"/>
      <c r="P105" s="393"/>
    </row>
    <row r="106" spans="2:16" ht="15" customHeight="1">
      <c r="B106" s="130">
        <v>103</v>
      </c>
      <c r="C106" s="181" t="str">
        <f t="shared" si="3"/>
        <v/>
      </c>
      <c r="D106" s="173"/>
      <c r="E106" s="173"/>
      <c r="F106" s="173"/>
      <c r="G106" s="173"/>
      <c r="H106" s="169" t="str">
        <f>IF($M$2="","",VLOOKUP($M$2,学校番号,設定!$J$1,FALSE))</f>
        <v/>
      </c>
      <c r="I106" s="395"/>
      <c r="J106" s="518"/>
      <c r="K106" s="508" t="str">
        <f>IF($D106="","",IF($J106="","生年月日を入力",IF($J106&gt;設定!$G$24,"生年月日を訂正",IF($J106&gt;設定!$G$23,"C",IF($J106&gt;設定!$G$22,"B",IF($J106&gt;=設定!$E$22,"A","生年月日を訂正"))))))</f>
        <v/>
      </c>
      <c r="M106" s="391">
        <v>185</v>
      </c>
      <c r="N106" s="584" t="str">
        <f t="shared" si="4"/>
        <v>篠原</v>
      </c>
      <c r="O106" s="585"/>
      <c r="P106" s="393"/>
    </row>
    <row r="107" spans="2:16" ht="15" customHeight="1">
      <c r="B107" s="131">
        <v>104</v>
      </c>
      <c r="C107" s="182" t="str">
        <f t="shared" si="3"/>
        <v/>
      </c>
      <c r="D107" s="174"/>
      <c r="E107" s="174"/>
      <c r="F107" s="174"/>
      <c r="G107" s="174"/>
      <c r="H107" s="170" t="str">
        <f>IF($M$2="","",VLOOKUP($M$2,学校番号,設定!$J$1,FALSE))</f>
        <v/>
      </c>
      <c r="I107" s="396"/>
      <c r="J107" s="519"/>
      <c r="K107" s="509" t="str">
        <f>IF($D107="","",IF($J107="","生年月日を入力",IF($J107&gt;設定!$G$24,"生年月日を訂正",IF($J107&gt;設定!$G$23,"C",IF($J107&gt;設定!$G$22,"B",IF($J107&gt;=設定!$E$22,"A","生年月日を訂正"))))))</f>
        <v/>
      </c>
      <c r="M107" s="391">
        <v>187</v>
      </c>
      <c r="N107" s="584" t="str">
        <f t="shared" si="4"/>
        <v>樽町</v>
      </c>
      <c r="O107" s="585"/>
      <c r="P107" s="393"/>
    </row>
    <row r="108" spans="2:16" ht="15" customHeight="1">
      <c r="B108" s="132">
        <v>105</v>
      </c>
      <c r="C108" s="183" t="str">
        <f t="shared" si="3"/>
        <v/>
      </c>
      <c r="D108" s="175"/>
      <c r="E108" s="175"/>
      <c r="F108" s="175"/>
      <c r="G108" s="175"/>
      <c r="H108" s="171" t="str">
        <f>IF($M$2="","",VLOOKUP($M$2,学校番号,設定!$J$1,FALSE))</f>
        <v/>
      </c>
      <c r="I108" s="397"/>
      <c r="J108" s="517"/>
      <c r="K108" s="510" t="str">
        <f>IF($D108="","",IF($J108="","生年月日を入力",IF($J108&gt;設定!$G$24,"生年月日を訂正",IF($J108&gt;設定!$G$23,"C",IF($J108&gt;設定!$G$22,"B",IF($J108&gt;=設定!$E$22,"A","生年月日を訂正"))))))</f>
        <v/>
      </c>
      <c r="M108" s="391">
        <v>189</v>
      </c>
      <c r="N108" s="584" t="str">
        <f t="shared" si="4"/>
        <v>日吉台西</v>
      </c>
      <c r="O108" s="585"/>
      <c r="P108" s="393"/>
    </row>
    <row r="109" spans="2:16" ht="15" customHeight="1">
      <c r="B109" s="130">
        <v>106</v>
      </c>
      <c r="C109" s="181" t="str">
        <f t="shared" si="3"/>
        <v/>
      </c>
      <c r="D109" s="173"/>
      <c r="E109" s="173"/>
      <c r="F109" s="173"/>
      <c r="G109" s="173"/>
      <c r="H109" s="169" t="str">
        <f>IF($M$2="","",VLOOKUP($M$2,学校番号,設定!$J$1,FALSE))</f>
        <v/>
      </c>
      <c r="I109" s="395"/>
      <c r="J109" s="518"/>
      <c r="K109" s="508" t="str">
        <f>IF($D109="","",IF($J109="","生年月日を入力",IF($J109&gt;設定!$G$24,"生年月日を訂正",IF($J109&gt;設定!$G$23,"C",IF($J109&gt;設定!$G$22,"B",IF($J109&gt;=設定!$E$22,"A","生年月日を訂正"))))))</f>
        <v/>
      </c>
      <c r="M109" s="391">
        <v>191</v>
      </c>
      <c r="N109" s="584" t="str">
        <f t="shared" si="4"/>
        <v>新羽</v>
      </c>
      <c r="O109" s="585"/>
      <c r="P109" s="393"/>
    </row>
    <row r="110" spans="2:16" ht="15" customHeight="1">
      <c r="B110" s="130">
        <v>107</v>
      </c>
      <c r="C110" s="181" t="str">
        <f t="shared" si="3"/>
        <v/>
      </c>
      <c r="D110" s="173"/>
      <c r="E110" s="173"/>
      <c r="F110" s="173"/>
      <c r="G110" s="173"/>
      <c r="H110" s="169" t="str">
        <f>IF($M$2="","",VLOOKUP($M$2,学校番号,設定!$J$1,FALSE))</f>
        <v/>
      </c>
      <c r="I110" s="395"/>
      <c r="J110" s="518"/>
      <c r="K110" s="508" t="str">
        <f>IF($D110="","",IF($J110="","生年月日を入力",IF($J110&gt;設定!$G$24,"生年月日を訂正",IF($J110&gt;設定!$G$23,"C",IF($J110&gt;設定!$G$22,"B",IF($J110&gt;=設定!$E$22,"A","生年月日を訂正"))))))</f>
        <v/>
      </c>
      <c r="M110" s="391">
        <v>193</v>
      </c>
      <c r="N110" s="584" t="str">
        <f t="shared" si="4"/>
        <v>高田</v>
      </c>
      <c r="O110" s="585"/>
      <c r="P110" s="393"/>
    </row>
    <row r="111" spans="2:16" ht="15" customHeight="1">
      <c r="B111" s="130">
        <v>108</v>
      </c>
      <c r="C111" s="181" t="str">
        <f t="shared" si="3"/>
        <v/>
      </c>
      <c r="D111" s="173"/>
      <c r="E111" s="173"/>
      <c r="F111" s="173"/>
      <c r="G111" s="173"/>
      <c r="H111" s="169" t="str">
        <f>IF($M$2="","",VLOOKUP($M$2,学校番号,設定!$J$1,FALSE))</f>
        <v/>
      </c>
      <c r="I111" s="395"/>
      <c r="J111" s="518"/>
      <c r="K111" s="508" t="str">
        <f>IF($D111="","",IF($J111="","生年月日を入力",IF($J111&gt;設定!$G$24,"生年月日を訂正",IF($J111&gt;設定!$G$23,"C",IF($J111&gt;設定!$G$22,"B",IF($J111&gt;=設定!$E$22,"A","生年月日を訂正"))))))</f>
        <v/>
      </c>
      <c r="M111" s="391">
        <v>195</v>
      </c>
      <c r="N111" s="584" t="str">
        <f t="shared" si="4"/>
        <v/>
      </c>
      <c r="O111" s="585"/>
      <c r="P111" s="393"/>
    </row>
    <row r="112" spans="2:16" ht="15" customHeight="1">
      <c r="B112" s="131">
        <v>109</v>
      </c>
      <c r="C112" s="182" t="str">
        <f t="shared" si="3"/>
        <v/>
      </c>
      <c r="D112" s="174"/>
      <c r="E112" s="174"/>
      <c r="F112" s="174"/>
      <c r="G112" s="174"/>
      <c r="H112" s="170" t="str">
        <f>IF($M$2="","",VLOOKUP($M$2,学校番号,設定!$J$1,FALSE))</f>
        <v/>
      </c>
      <c r="I112" s="396"/>
      <c r="J112" s="519"/>
      <c r="K112" s="509" t="str">
        <f>IF($D112="","",IF($J112="","生年月日を入力",IF($J112&gt;設定!$G$24,"生年月日を訂正",IF($J112&gt;設定!$G$23,"C",IF($J112&gt;設定!$G$22,"B",IF($J112&gt;=設定!$E$22,"A","生年月日を訂正"))))))</f>
        <v/>
      </c>
      <c r="M112" s="391">
        <v>197</v>
      </c>
      <c r="N112" s="584" t="str">
        <f t="shared" si="4"/>
        <v/>
      </c>
      <c r="O112" s="585"/>
      <c r="P112" s="393"/>
    </row>
    <row r="113" spans="2:16" ht="15" customHeight="1">
      <c r="B113" s="132">
        <v>110</v>
      </c>
      <c r="C113" s="183" t="str">
        <f t="shared" si="3"/>
        <v/>
      </c>
      <c r="D113" s="175"/>
      <c r="E113" s="175"/>
      <c r="F113" s="175"/>
      <c r="G113" s="175"/>
      <c r="H113" s="171" t="str">
        <f>IF($M$2="","",VLOOKUP($M$2,学校番号,設定!$J$1,FALSE))</f>
        <v/>
      </c>
      <c r="I113" s="397"/>
      <c r="J113" s="517"/>
      <c r="K113" s="510" t="str">
        <f>IF($D113="","",IF($J113="","生年月日を入力",IF($J113&gt;設定!$G$24,"生年月日を訂正",IF($J113&gt;設定!$G$23,"C",IF($J113&gt;設定!$G$22,"B",IF($J113&gt;=設定!$E$22,"A","生年月日を訂正"))))))</f>
        <v/>
      </c>
      <c r="M113" s="391">
        <v>199</v>
      </c>
      <c r="N113" s="584" t="str">
        <f t="shared" si="4"/>
        <v/>
      </c>
      <c r="O113" s="585"/>
      <c r="P113" s="393"/>
    </row>
    <row r="114" spans="2:16" ht="15" customHeight="1">
      <c r="B114" s="130">
        <v>111</v>
      </c>
      <c r="C114" s="181" t="str">
        <f t="shared" si="3"/>
        <v/>
      </c>
      <c r="D114" s="173"/>
      <c r="E114" s="173"/>
      <c r="F114" s="173"/>
      <c r="G114" s="173"/>
      <c r="H114" s="169" t="str">
        <f>IF($M$2="","",VLOOKUP($M$2,学校番号,設定!$J$1,FALSE))</f>
        <v/>
      </c>
      <c r="I114" s="395"/>
      <c r="J114" s="518"/>
      <c r="K114" s="508" t="str">
        <f>IF($D114="","",IF($J114="","生年月日を入力",IF($J114&gt;設定!$G$24,"生年月日を訂正",IF($J114&gt;設定!$G$23,"C",IF($J114&gt;設定!$G$22,"B",IF($J114&gt;=設定!$E$22,"A","生年月日を訂正"))))))</f>
        <v/>
      </c>
      <c r="M114" s="391">
        <v>201</v>
      </c>
      <c r="N114" s="584" t="str">
        <f t="shared" si="4"/>
        <v>横浜田奈</v>
      </c>
      <c r="O114" s="585"/>
      <c r="P114" s="393"/>
    </row>
    <row r="115" spans="2:16" ht="15" customHeight="1">
      <c r="B115" s="130">
        <v>112</v>
      </c>
      <c r="C115" s="181" t="str">
        <f t="shared" si="3"/>
        <v/>
      </c>
      <c r="D115" s="173"/>
      <c r="E115" s="173"/>
      <c r="F115" s="173"/>
      <c r="G115" s="173"/>
      <c r="H115" s="169" t="str">
        <f>IF($M$2="","",VLOOKUP($M$2,学校番号,設定!$J$1,FALSE))</f>
        <v/>
      </c>
      <c r="I115" s="395"/>
      <c r="J115" s="518"/>
      <c r="K115" s="508" t="str">
        <f>IF($D115="","",IF($J115="","生年月日を入力",IF($J115&gt;設定!$G$24,"生年月日を訂正",IF($J115&gt;設定!$G$23,"C",IF($J115&gt;設定!$G$22,"B",IF($J115&gt;=設定!$E$22,"A","生年月日を訂正"))))))</f>
        <v/>
      </c>
      <c r="M115" s="391">
        <v>203</v>
      </c>
      <c r="N115" s="584" t="str">
        <f t="shared" si="4"/>
        <v>中山</v>
      </c>
      <c r="O115" s="585"/>
      <c r="P115" s="393"/>
    </row>
    <row r="116" spans="2:16" ht="15" customHeight="1">
      <c r="B116" s="130">
        <v>113</v>
      </c>
      <c r="C116" s="181" t="str">
        <f t="shared" si="3"/>
        <v/>
      </c>
      <c r="D116" s="173"/>
      <c r="E116" s="173"/>
      <c r="F116" s="173"/>
      <c r="G116" s="173"/>
      <c r="H116" s="169" t="str">
        <f>IF($M$2="","",VLOOKUP($M$2,学校番号,設定!$J$1,FALSE))</f>
        <v/>
      </c>
      <c r="I116" s="395"/>
      <c r="J116" s="518"/>
      <c r="K116" s="508" t="str">
        <f>IF($D116="","",IF($J116="","生年月日を入力",IF($J116&gt;設定!$G$24,"生年月日を訂正",IF($J116&gt;設定!$G$23,"C",IF($J116&gt;設定!$G$22,"B",IF($J116&gt;=設定!$E$22,"A","生年月日を訂正"))))))</f>
        <v/>
      </c>
      <c r="M116" s="391">
        <v>205</v>
      </c>
      <c r="N116" s="584" t="str">
        <f t="shared" si="4"/>
        <v>十日市場</v>
      </c>
      <c r="O116" s="585"/>
      <c r="P116" s="393"/>
    </row>
    <row r="117" spans="2:16" ht="15" customHeight="1">
      <c r="B117" s="131">
        <v>114</v>
      </c>
      <c r="C117" s="182" t="str">
        <f t="shared" si="3"/>
        <v/>
      </c>
      <c r="D117" s="174"/>
      <c r="E117" s="174"/>
      <c r="F117" s="174"/>
      <c r="G117" s="174"/>
      <c r="H117" s="170" t="str">
        <f>IF($M$2="","",VLOOKUP($M$2,学校番号,設定!$J$1,FALSE))</f>
        <v/>
      </c>
      <c r="I117" s="396"/>
      <c r="J117" s="519"/>
      <c r="K117" s="509" t="str">
        <f>IF($D117="","",IF($J117="","生年月日を入力",IF($J117&gt;設定!$G$24,"生年月日を訂正",IF($J117&gt;設定!$G$23,"C",IF($J117&gt;設定!$G$22,"B",IF($J117&gt;=設定!$E$22,"A","生年月日を訂正"))))))</f>
        <v/>
      </c>
      <c r="M117" s="391">
        <v>207</v>
      </c>
      <c r="N117" s="584" t="str">
        <f t="shared" si="4"/>
        <v>横浜鴨居</v>
      </c>
      <c r="O117" s="585"/>
      <c r="P117" s="393"/>
    </row>
    <row r="118" spans="2:16" ht="15" customHeight="1">
      <c r="B118" s="132">
        <v>115</v>
      </c>
      <c r="C118" s="183" t="str">
        <f t="shared" si="3"/>
        <v/>
      </c>
      <c r="D118" s="175"/>
      <c r="E118" s="175"/>
      <c r="F118" s="175"/>
      <c r="G118" s="175"/>
      <c r="H118" s="171" t="str">
        <f>IF($M$2="","",VLOOKUP($M$2,学校番号,設定!$J$1,FALSE))</f>
        <v/>
      </c>
      <c r="I118" s="397"/>
      <c r="J118" s="517"/>
      <c r="K118" s="510" t="str">
        <f>IF($D118="","",IF($J118="","生年月日を入力",IF($J118&gt;設定!$G$24,"生年月日を訂正",IF($J118&gt;設定!$G$23,"C",IF($J118&gt;設定!$G$22,"B",IF($J118&gt;=設定!$E$22,"A","生年月日を訂正"))))))</f>
        <v/>
      </c>
      <c r="M118" s="391">
        <v>209</v>
      </c>
      <c r="N118" s="584" t="str">
        <f t="shared" si="4"/>
        <v>横浜緑が丘</v>
      </c>
      <c r="O118" s="585"/>
      <c r="P118" s="393"/>
    </row>
    <row r="119" spans="2:16" ht="15" customHeight="1">
      <c r="B119" s="130">
        <v>116</v>
      </c>
      <c r="C119" s="181" t="str">
        <f t="shared" si="3"/>
        <v/>
      </c>
      <c r="D119" s="173"/>
      <c r="E119" s="173"/>
      <c r="F119" s="173"/>
      <c r="G119" s="173"/>
      <c r="H119" s="169" t="str">
        <f>IF($M$2="","",VLOOKUP($M$2,学校番号,設定!$J$1,FALSE))</f>
        <v/>
      </c>
      <c r="I119" s="395"/>
      <c r="J119" s="518"/>
      <c r="K119" s="508" t="str">
        <f>IF($D119="","",IF($J119="","生年月日を入力",IF($J119&gt;設定!$G$24,"生年月日を訂正",IF($J119&gt;設定!$G$23,"C",IF($J119&gt;設定!$G$22,"B",IF($J119&gt;=設定!$E$22,"A","生年月日を訂正"))))))</f>
        <v/>
      </c>
      <c r="M119" s="391">
        <v>211</v>
      </c>
      <c r="N119" s="584" t="str">
        <f t="shared" si="4"/>
        <v>霧が丘</v>
      </c>
      <c r="O119" s="585"/>
      <c r="P119" s="393"/>
    </row>
    <row r="120" spans="2:16" ht="15" customHeight="1">
      <c r="B120" s="130">
        <v>117</v>
      </c>
      <c r="C120" s="181" t="str">
        <f t="shared" si="3"/>
        <v/>
      </c>
      <c r="D120" s="173"/>
      <c r="E120" s="173"/>
      <c r="F120" s="173"/>
      <c r="G120" s="173"/>
      <c r="H120" s="169" t="str">
        <f>IF($M$2="","",VLOOKUP($M$2,学校番号,設定!$J$1,FALSE))</f>
        <v/>
      </c>
      <c r="I120" s="395"/>
      <c r="J120" s="518"/>
      <c r="K120" s="508" t="str">
        <f>IF($D120="","",IF($J120="","生年月日を入力",IF($J120&gt;設定!$G$24,"生年月日を訂正",IF($J120&gt;設定!$G$23,"C",IF($J120&gt;設定!$G$22,"B",IF($J120&gt;=設定!$E$22,"A","生年月日を訂正"))))))</f>
        <v/>
      </c>
      <c r="M120" s="391">
        <v>213</v>
      </c>
      <c r="N120" s="584" t="str">
        <f t="shared" si="4"/>
        <v>東鴨居</v>
      </c>
      <c r="O120" s="585"/>
      <c r="P120" s="393"/>
    </row>
    <row r="121" spans="2:16" ht="15" customHeight="1">
      <c r="B121" s="130">
        <v>118</v>
      </c>
      <c r="C121" s="181" t="str">
        <f t="shared" si="3"/>
        <v/>
      </c>
      <c r="D121" s="173"/>
      <c r="E121" s="173"/>
      <c r="F121" s="173"/>
      <c r="G121" s="173"/>
      <c r="H121" s="169" t="str">
        <f>IF($M$2="","",VLOOKUP($M$2,学校番号,設定!$J$1,FALSE))</f>
        <v/>
      </c>
      <c r="I121" s="395"/>
      <c r="J121" s="518"/>
      <c r="K121" s="508" t="str">
        <f>IF($D121="","",IF($J121="","生年月日を入力",IF($J121&gt;設定!$G$24,"生年月日を訂正",IF($J121&gt;設定!$G$23,"C",IF($J121&gt;設定!$G$22,"B",IF($J121&gt;=設定!$E$22,"A","生年月日を訂正"))))))</f>
        <v/>
      </c>
      <c r="M121" s="391">
        <v>215</v>
      </c>
      <c r="N121" s="584" t="str">
        <f t="shared" si="4"/>
        <v/>
      </c>
      <c r="O121" s="585"/>
      <c r="P121" s="393"/>
    </row>
    <row r="122" spans="2:16" ht="15" customHeight="1">
      <c r="B122" s="131">
        <v>119</v>
      </c>
      <c r="C122" s="182" t="str">
        <f t="shared" si="3"/>
        <v/>
      </c>
      <c r="D122" s="174"/>
      <c r="E122" s="174"/>
      <c r="F122" s="174"/>
      <c r="G122" s="174"/>
      <c r="H122" s="170" t="str">
        <f>IF($M$2="","",VLOOKUP($M$2,学校番号,設定!$J$1,FALSE))</f>
        <v/>
      </c>
      <c r="I122" s="396"/>
      <c r="J122" s="519"/>
      <c r="K122" s="509" t="str">
        <f>IF($D122="","",IF($J122="","生年月日を入力",IF($J122&gt;設定!$G$24,"生年月日を訂正",IF($J122&gt;設定!$G$23,"C",IF($J122&gt;設定!$G$22,"B",IF($J122&gt;=設定!$E$22,"A","生年月日を訂正"))))))</f>
        <v/>
      </c>
      <c r="M122" s="391">
        <v>217</v>
      </c>
      <c r="N122" s="584" t="str">
        <f t="shared" si="4"/>
        <v>山内</v>
      </c>
      <c r="O122" s="585"/>
      <c r="P122" s="393"/>
    </row>
    <row r="123" spans="2:16" ht="15" customHeight="1">
      <c r="B123" s="132">
        <v>120</v>
      </c>
      <c r="C123" s="183" t="str">
        <f t="shared" si="3"/>
        <v/>
      </c>
      <c r="D123" s="175"/>
      <c r="E123" s="175"/>
      <c r="F123" s="175"/>
      <c r="G123" s="175"/>
      <c r="H123" s="171" t="str">
        <f>IF($M$2="","",VLOOKUP($M$2,学校番号,設定!$J$1,FALSE))</f>
        <v/>
      </c>
      <c r="I123" s="397"/>
      <c r="J123" s="517"/>
      <c r="K123" s="510" t="str">
        <f>IF($D123="","",IF($J123="","生年月日を入力",IF($J123&gt;設定!$G$24,"生年月日を訂正",IF($J123&gt;設定!$G$23,"C",IF($J123&gt;設定!$G$22,"B",IF($J123&gt;=設定!$E$22,"A","生年月日を訂正"))))))</f>
        <v/>
      </c>
      <c r="M123" s="391">
        <v>219</v>
      </c>
      <c r="N123" s="584" t="str">
        <f t="shared" si="4"/>
        <v>谷本</v>
      </c>
      <c r="O123" s="585"/>
      <c r="P123" s="393"/>
    </row>
    <row r="124" spans="2:16" ht="15" customHeight="1">
      <c r="B124" s="130">
        <v>121</v>
      </c>
      <c r="C124" s="181" t="str">
        <f t="shared" si="3"/>
        <v/>
      </c>
      <c r="D124" s="173"/>
      <c r="E124" s="173"/>
      <c r="F124" s="173"/>
      <c r="G124" s="173"/>
      <c r="H124" s="169" t="str">
        <f>IF($M$2="","",VLOOKUP($M$2,学校番号,設定!$J$1,FALSE))</f>
        <v/>
      </c>
      <c r="I124" s="395"/>
      <c r="J124" s="518"/>
      <c r="K124" s="508" t="str">
        <f>IF($D124="","",IF($J124="","生年月日を入力",IF($J124&gt;設定!$G$24,"生年月日を訂正",IF($J124&gt;設定!$G$23,"C",IF($J124&gt;設定!$G$22,"B",IF($J124&gt;=設定!$E$22,"A","生年月日を訂正"))))))</f>
        <v/>
      </c>
      <c r="M124" s="391">
        <v>221</v>
      </c>
      <c r="N124" s="584" t="str">
        <f t="shared" si="4"/>
        <v>青葉台</v>
      </c>
      <c r="O124" s="585"/>
      <c r="P124" s="393"/>
    </row>
    <row r="125" spans="2:16" ht="15" customHeight="1">
      <c r="B125" s="130">
        <v>122</v>
      </c>
      <c r="C125" s="181" t="str">
        <f t="shared" si="3"/>
        <v/>
      </c>
      <c r="D125" s="173"/>
      <c r="E125" s="173"/>
      <c r="F125" s="173"/>
      <c r="G125" s="173"/>
      <c r="H125" s="169" t="str">
        <f>IF($M$2="","",VLOOKUP($M$2,学校番号,設定!$J$1,FALSE))</f>
        <v/>
      </c>
      <c r="I125" s="395"/>
      <c r="J125" s="518"/>
      <c r="K125" s="508" t="str">
        <f>IF($D125="","",IF($J125="","生年月日を入力",IF($J125&gt;設定!$G$24,"生年月日を訂正",IF($J125&gt;設定!$G$23,"C",IF($J125&gt;設定!$G$22,"B",IF($J125&gt;=設定!$E$22,"A","生年月日を訂正"))))))</f>
        <v/>
      </c>
      <c r="M125" s="391">
        <v>223</v>
      </c>
      <c r="N125" s="584" t="str">
        <f t="shared" si="4"/>
        <v>みたけ台</v>
      </c>
      <c r="O125" s="585"/>
      <c r="P125" s="393"/>
    </row>
    <row r="126" spans="2:16" ht="15" customHeight="1">
      <c r="B126" s="130">
        <v>123</v>
      </c>
      <c r="C126" s="181" t="str">
        <f t="shared" si="3"/>
        <v/>
      </c>
      <c r="D126" s="173"/>
      <c r="E126" s="173"/>
      <c r="F126" s="173"/>
      <c r="G126" s="173"/>
      <c r="H126" s="169" t="str">
        <f>IF($M$2="","",VLOOKUP($M$2,学校番号,設定!$J$1,FALSE))</f>
        <v/>
      </c>
      <c r="I126" s="395"/>
      <c r="J126" s="518"/>
      <c r="K126" s="508" t="str">
        <f>IF($D126="","",IF($J126="","生年月日を入力",IF($J126&gt;設定!$G$24,"生年月日を訂正",IF($J126&gt;設定!$G$23,"C",IF($J126&gt;設定!$G$22,"B",IF($J126&gt;=設定!$E$22,"A","生年月日を訂正"))))))</f>
        <v/>
      </c>
      <c r="M126" s="391">
        <v>225</v>
      </c>
      <c r="N126" s="584" t="str">
        <f t="shared" si="4"/>
        <v>美しが丘</v>
      </c>
      <c r="O126" s="585"/>
      <c r="P126" s="393"/>
    </row>
    <row r="127" spans="2:16" ht="15" customHeight="1">
      <c r="B127" s="131">
        <v>124</v>
      </c>
      <c r="C127" s="182" t="str">
        <f t="shared" si="3"/>
        <v/>
      </c>
      <c r="D127" s="174"/>
      <c r="E127" s="174"/>
      <c r="F127" s="174"/>
      <c r="G127" s="174"/>
      <c r="H127" s="170" t="str">
        <f>IF($M$2="","",VLOOKUP($M$2,学校番号,設定!$J$1,FALSE))</f>
        <v/>
      </c>
      <c r="I127" s="396"/>
      <c r="J127" s="519"/>
      <c r="K127" s="509" t="str">
        <f>IF($D127="","",IF($J127="","生年月日を入力",IF($J127&gt;設定!$G$24,"生年月日を訂正",IF($J127&gt;設定!$G$23,"C",IF($J127&gt;設定!$G$22,"B",IF($J127&gt;=設定!$E$22,"A","生年月日を訂正"))))))</f>
        <v/>
      </c>
      <c r="M127" s="391">
        <v>227</v>
      </c>
      <c r="N127" s="584" t="str">
        <f t="shared" si="4"/>
        <v>すすき野</v>
      </c>
      <c r="O127" s="585"/>
      <c r="P127" s="393"/>
    </row>
    <row r="128" spans="2:16" ht="15" customHeight="1">
      <c r="B128" s="132">
        <v>125</v>
      </c>
      <c r="C128" s="183" t="str">
        <f t="shared" si="3"/>
        <v/>
      </c>
      <c r="D128" s="175"/>
      <c r="E128" s="175"/>
      <c r="F128" s="175"/>
      <c r="G128" s="175"/>
      <c r="H128" s="171" t="str">
        <f>IF($M$2="","",VLOOKUP($M$2,学校番号,設定!$J$1,FALSE))</f>
        <v/>
      </c>
      <c r="I128" s="397"/>
      <c r="J128" s="517"/>
      <c r="K128" s="510" t="str">
        <f>IF($D128="","",IF($J128="","生年月日を入力",IF($J128&gt;設定!$G$24,"生年月日を訂正",IF($J128&gt;設定!$G$23,"C",IF($J128&gt;設定!$G$22,"B",IF($J128&gt;=設定!$E$22,"A","生年月日を訂正"))))))</f>
        <v/>
      </c>
      <c r="M128" s="391">
        <v>229</v>
      </c>
      <c r="N128" s="584" t="str">
        <f t="shared" si="4"/>
        <v>奈良</v>
      </c>
      <c r="O128" s="585"/>
      <c r="P128" s="393"/>
    </row>
    <row r="129" spans="2:16" ht="15" customHeight="1">
      <c r="B129" s="130">
        <v>126</v>
      </c>
      <c r="C129" s="181" t="str">
        <f t="shared" si="3"/>
        <v/>
      </c>
      <c r="D129" s="173"/>
      <c r="E129" s="173"/>
      <c r="F129" s="173"/>
      <c r="G129" s="173"/>
      <c r="H129" s="169" t="str">
        <f>IF($M$2="","",VLOOKUP($M$2,学校番号,設定!$J$1,FALSE))</f>
        <v/>
      </c>
      <c r="I129" s="395"/>
      <c r="J129" s="518"/>
      <c r="K129" s="508" t="str">
        <f>IF($D129="","",IF($J129="","生年月日を入力",IF($J129&gt;設定!$G$24,"生年月日を訂正",IF($J129&gt;設定!$G$23,"C",IF($J129&gt;設定!$G$22,"B",IF($J129&gt;=設定!$E$22,"A","生年月日を訂正"))))))</f>
        <v/>
      </c>
      <c r="M129" s="391">
        <v>231</v>
      </c>
      <c r="N129" s="584" t="str">
        <f t="shared" si="4"/>
        <v>もえぎ野</v>
      </c>
      <c r="O129" s="585"/>
      <c r="P129" s="393"/>
    </row>
    <row r="130" spans="2:16" ht="15" customHeight="1">
      <c r="B130" s="130">
        <v>127</v>
      </c>
      <c r="C130" s="181" t="str">
        <f t="shared" si="3"/>
        <v/>
      </c>
      <c r="D130" s="173"/>
      <c r="E130" s="173"/>
      <c r="F130" s="173"/>
      <c r="G130" s="173"/>
      <c r="H130" s="169" t="str">
        <f>IF($M$2="","",VLOOKUP($M$2,学校番号,設定!$J$1,FALSE))</f>
        <v/>
      </c>
      <c r="I130" s="395"/>
      <c r="J130" s="518"/>
      <c r="K130" s="508" t="str">
        <f>IF($D130="","",IF($J130="","生年月日を入力",IF($J130&gt;設定!$G$24,"生年月日を訂正",IF($J130&gt;設定!$G$23,"C",IF($J130&gt;設定!$G$22,"B",IF($J130&gt;=設定!$E$22,"A","生年月日を訂正"))))))</f>
        <v/>
      </c>
      <c r="M130" s="391">
        <v>233</v>
      </c>
      <c r="N130" s="584" t="str">
        <f t="shared" si="4"/>
        <v>あざみ野</v>
      </c>
      <c r="O130" s="585"/>
      <c r="P130" s="393"/>
    </row>
    <row r="131" spans="2:16" ht="15" customHeight="1">
      <c r="B131" s="130">
        <v>128</v>
      </c>
      <c r="C131" s="181" t="str">
        <f t="shared" si="3"/>
        <v/>
      </c>
      <c r="D131" s="173"/>
      <c r="E131" s="173"/>
      <c r="F131" s="173"/>
      <c r="G131" s="173"/>
      <c r="H131" s="169" t="str">
        <f>IF($M$2="","",VLOOKUP($M$2,学校番号,設定!$J$1,FALSE))</f>
        <v/>
      </c>
      <c r="I131" s="395"/>
      <c r="J131" s="518"/>
      <c r="K131" s="508" t="str">
        <f>IF($D131="","",IF($J131="","生年月日を入力",IF($J131&gt;設定!$G$24,"生年月日を訂正",IF($J131&gt;設定!$G$23,"C",IF($J131&gt;設定!$G$22,"B",IF($J131&gt;=設定!$E$22,"A","生年月日を訂正"))))))</f>
        <v/>
      </c>
      <c r="M131" s="391">
        <v>235</v>
      </c>
      <c r="N131" s="584" t="str">
        <f t="shared" si="4"/>
        <v>鴨志田</v>
      </c>
      <c r="O131" s="585"/>
      <c r="P131" s="393"/>
    </row>
    <row r="132" spans="2:16" ht="15" customHeight="1">
      <c r="B132" s="131">
        <v>129</v>
      </c>
      <c r="C132" s="182" t="str">
        <f t="shared" ref="C132:C195" si="5">IF($M$2="","",SUM($M$2*100,B132))</f>
        <v/>
      </c>
      <c r="D132" s="174"/>
      <c r="E132" s="174"/>
      <c r="F132" s="174"/>
      <c r="G132" s="174"/>
      <c r="H132" s="170" t="str">
        <f>IF($M$2="","",VLOOKUP($M$2,学校番号,設定!$J$1,FALSE))</f>
        <v/>
      </c>
      <c r="I132" s="396"/>
      <c r="J132" s="519"/>
      <c r="K132" s="509" t="str">
        <f>IF($D132="","",IF($J132="","生年月日を入力",IF($J132&gt;設定!$G$24,"生年月日を訂正",IF($J132&gt;設定!$G$23,"C",IF($J132&gt;設定!$G$22,"B",IF($J132&gt;=設定!$E$22,"A","生年月日を訂正"))))))</f>
        <v/>
      </c>
      <c r="M132" s="391">
        <v>237</v>
      </c>
      <c r="N132" s="584" t="str">
        <f t="shared" si="4"/>
        <v>市ヶ尾</v>
      </c>
      <c r="O132" s="585"/>
      <c r="P132" s="393"/>
    </row>
    <row r="133" spans="2:16" ht="15" customHeight="1">
      <c r="B133" s="132">
        <v>130</v>
      </c>
      <c r="C133" s="183" t="str">
        <f t="shared" si="5"/>
        <v/>
      </c>
      <c r="D133" s="175"/>
      <c r="E133" s="175"/>
      <c r="F133" s="175"/>
      <c r="G133" s="175"/>
      <c r="H133" s="171" t="str">
        <f>IF($M$2="","",VLOOKUP($M$2,学校番号,設定!$J$1,FALSE))</f>
        <v/>
      </c>
      <c r="I133" s="397"/>
      <c r="J133" s="517"/>
      <c r="K133" s="510" t="str">
        <f>IF($D133="","",IF($J133="","生年月日を入力",IF($J133&gt;設定!$G$24,"生年月日を訂正",IF($J133&gt;設定!$G$23,"C",IF($J133&gt;設定!$G$22,"B",IF($J133&gt;=設定!$E$22,"A","生年月日を訂正"))))))</f>
        <v/>
      </c>
      <c r="M133" s="391">
        <v>239</v>
      </c>
      <c r="N133" s="584" t="str">
        <f t="shared" si="4"/>
        <v>あかね台</v>
      </c>
      <c r="O133" s="585"/>
      <c r="P133" s="393"/>
    </row>
    <row r="134" spans="2:16" ht="15" customHeight="1">
      <c r="B134" s="130">
        <v>131</v>
      </c>
      <c r="C134" s="181" t="str">
        <f t="shared" si="5"/>
        <v/>
      </c>
      <c r="D134" s="173"/>
      <c r="E134" s="173"/>
      <c r="F134" s="173"/>
      <c r="G134" s="173"/>
      <c r="H134" s="169" t="str">
        <f>IF($M$2="","",VLOOKUP($M$2,学校番号,設定!$J$1,FALSE))</f>
        <v/>
      </c>
      <c r="I134" s="395"/>
      <c r="J134" s="518"/>
      <c r="K134" s="508" t="str">
        <f>IF($D134="","",IF($J134="","生年月日を入力",IF($J134&gt;設定!$G$24,"生年月日を訂正",IF($J134&gt;設定!$G$23,"C",IF($J134&gt;設定!$G$22,"B",IF($J134&gt;=設定!$E$22,"A","生年月日を訂正"))))))</f>
        <v/>
      </c>
      <c r="M134" s="391">
        <v>241</v>
      </c>
      <c r="N134" s="584" t="str">
        <f t="shared" si="4"/>
        <v>中川</v>
      </c>
      <c r="O134" s="585"/>
      <c r="P134" s="393"/>
    </row>
    <row r="135" spans="2:16" ht="15" customHeight="1">
      <c r="B135" s="130">
        <v>132</v>
      </c>
      <c r="C135" s="181" t="str">
        <f t="shared" si="5"/>
        <v/>
      </c>
      <c r="D135" s="173"/>
      <c r="E135" s="173"/>
      <c r="F135" s="173"/>
      <c r="G135" s="173"/>
      <c r="H135" s="169" t="str">
        <f>IF($M$2="","",VLOOKUP($M$2,学校番号,設定!$J$1,FALSE))</f>
        <v/>
      </c>
      <c r="I135" s="395"/>
      <c r="J135" s="518"/>
      <c r="K135" s="508" t="str">
        <f>IF($D135="","",IF($J135="","生年月日を入力",IF($J135&gt;設定!$G$24,"生年月日を訂正",IF($J135&gt;設定!$G$23,"C",IF($J135&gt;設定!$G$22,"B",IF($J135&gt;=設定!$E$22,"A","生年月日を訂正"))))))</f>
        <v/>
      </c>
      <c r="M135" s="391">
        <v>243</v>
      </c>
      <c r="N135" s="584" t="str">
        <f t="shared" si="4"/>
        <v>茅ケ崎</v>
      </c>
      <c r="O135" s="585"/>
      <c r="P135" s="393"/>
    </row>
    <row r="136" spans="2:16" ht="15" customHeight="1">
      <c r="B136" s="130">
        <v>133</v>
      </c>
      <c r="C136" s="181" t="str">
        <f t="shared" si="5"/>
        <v/>
      </c>
      <c r="D136" s="173"/>
      <c r="E136" s="173"/>
      <c r="F136" s="173"/>
      <c r="G136" s="173"/>
      <c r="H136" s="169" t="str">
        <f>IF($M$2="","",VLOOKUP($M$2,学校番号,設定!$J$1,FALSE))</f>
        <v/>
      </c>
      <c r="I136" s="395"/>
      <c r="J136" s="518"/>
      <c r="K136" s="508" t="str">
        <f>IF($D136="","",IF($J136="","生年月日を入力",IF($J136&gt;設定!$G$24,"生年月日を訂正",IF($J136&gt;設定!$G$23,"C",IF($J136&gt;設定!$G$22,"B",IF($J136&gt;=設定!$E$22,"A","生年月日を訂正"))))))</f>
        <v/>
      </c>
      <c r="M136" s="391">
        <v>245</v>
      </c>
      <c r="N136" s="584" t="str">
        <f t="shared" si="4"/>
        <v>中川西</v>
      </c>
      <c r="O136" s="585"/>
      <c r="P136" s="393"/>
    </row>
    <row r="137" spans="2:16" ht="15" customHeight="1">
      <c r="B137" s="131">
        <v>134</v>
      </c>
      <c r="C137" s="182" t="str">
        <f t="shared" si="5"/>
        <v/>
      </c>
      <c r="D137" s="174"/>
      <c r="E137" s="174"/>
      <c r="F137" s="174"/>
      <c r="G137" s="174"/>
      <c r="H137" s="170" t="str">
        <f>IF($M$2="","",VLOOKUP($M$2,学校番号,設定!$J$1,FALSE))</f>
        <v/>
      </c>
      <c r="I137" s="396"/>
      <c r="J137" s="519"/>
      <c r="K137" s="509" t="str">
        <f>IF($D137="","",IF($J137="","生年月日を入力",IF($J137&gt;設定!$G$24,"生年月日を訂正",IF($J137&gt;設定!$G$23,"C",IF($J137&gt;設定!$G$22,"B",IF($J137&gt;=設定!$E$22,"A","生年月日を訂正"))))))</f>
        <v/>
      </c>
      <c r="M137" s="391">
        <v>247</v>
      </c>
      <c r="N137" s="584" t="str">
        <f t="shared" si="4"/>
        <v>都田</v>
      </c>
      <c r="O137" s="585"/>
      <c r="P137" s="393"/>
    </row>
    <row r="138" spans="2:16" ht="15" customHeight="1">
      <c r="B138" s="132">
        <v>135</v>
      </c>
      <c r="C138" s="183" t="str">
        <f t="shared" si="5"/>
        <v/>
      </c>
      <c r="D138" s="175"/>
      <c r="E138" s="175"/>
      <c r="F138" s="175"/>
      <c r="G138" s="175"/>
      <c r="H138" s="171" t="str">
        <f>IF($M$2="","",VLOOKUP($M$2,学校番号,設定!$J$1,FALSE))</f>
        <v/>
      </c>
      <c r="I138" s="397"/>
      <c r="J138" s="517"/>
      <c r="K138" s="510" t="str">
        <f>IF($D138="","",IF($J138="","生年月日を入力",IF($J138&gt;設定!$G$24,"生年月日を訂正",IF($J138&gt;設定!$G$23,"C",IF($J138&gt;設定!$G$22,"B",IF($J138&gt;=設定!$E$22,"A","生年月日を訂正"))))))</f>
        <v/>
      </c>
      <c r="M138" s="391">
        <v>249</v>
      </c>
      <c r="N138" s="584" t="str">
        <f t="shared" si="4"/>
        <v>川和</v>
      </c>
      <c r="O138" s="585"/>
      <c r="P138" s="393"/>
    </row>
    <row r="139" spans="2:16" ht="15" customHeight="1">
      <c r="B139" s="130">
        <v>136</v>
      </c>
      <c r="C139" s="181" t="str">
        <f t="shared" si="5"/>
        <v/>
      </c>
      <c r="D139" s="173"/>
      <c r="E139" s="173"/>
      <c r="F139" s="173"/>
      <c r="G139" s="173"/>
      <c r="H139" s="169" t="str">
        <f>IF($M$2="","",VLOOKUP($M$2,学校番号,設定!$J$1,FALSE))</f>
        <v/>
      </c>
      <c r="I139" s="395"/>
      <c r="J139" s="518"/>
      <c r="K139" s="508" t="str">
        <f>IF($D139="","",IF($J139="","生年月日を入力",IF($J139&gt;設定!$G$24,"生年月日を訂正",IF($J139&gt;設定!$G$23,"C",IF($J139&gt;設定!$G$22,"B",IF($J139&gt;=設定!$E$22,"A","生年月日を訂正"))))))</f>
        <v/>
      </c>
      <c r="M139" s="391">
        <v>251</v>
      </c>
      <c r="N139" s="584" t="str">
        <f t="shared" si="4"/>
        <v>荏田南</v>
      </c>
      <c r="O139" s="585"/>
      <c r="P139" s="393"/>
    </row>
    <row r="140" spans="2:16" ht="15" customHeight="1">
      <c r="B140" s="130">
        <v>137</v>
      </c>
      <c r="C140" s="181" t="str">
        <f t="shared" si="5"/>
        <v/>
      </c>
      <c r="D140" s="173"/>
      <c r="E140" s="173"/>
      <c r="F140" s="173"/>
      <c r="G140" s="173"/>
      <c r="H140" s="169" t="str">
        <f>IF($M$2="","",VLOOKUP($M$2,学校番号,設定!$J$1,FALSE))</f>
        <v/>
      </c>
      <c r="I140" s="395"/>
      <c r="J140" s="518"/>
      <c r="K140" s="508" t="str">
        <f>IF($D140="","",IF($J140="","生年月日を入力",IF($J140&gt;設定!$G$24,"生年月日を訂正",IF($J140&gt;設定!$G$23,"C",IF($J140&gt;設定!$G$22,"B",IF($J140&gt;=設定!$E$22,"A","生年月日を訂正"))))))</f>
        <v/>
      </c>
      <c r="M140" s="391">
        <v>253</v>
      </c>
      <c r="N140" s="584" t="str">
        <f t="shared" si="4"/>
        <v>東山田</v>
      </c>
      <c r="O140" s="585"/>
      <c r="P140" s="393"/>
    </row>
    <row r="141" spans="2:16" ht="15" customHeight="1">
      <c r="B141" s="130">
        <v>138</v>
      </c>
      <c r="C141" s="181" t="str">
        <f t="shared" si="5"/>
        <v/>
      </c>
      <c r="D141" s="173"/>
      <c r="E141" s="173"/>
      <c r="F141" s="173"/>
      <c r="G141" s="173"/>
      <c r="H141" s="169" t="str">
        <f>IF($M$2="","",VLOOKUP($M$2,学校番号,設定!$J$1,FALSE))</f>
        <v/>
      </c>
      <c r="I141" s="395"/>
      <c r="J141" s="518"/>
      <c r="K141" s="508" t="str">
        <f>IF($D141="","",IF($J141="","生年月日を入力",IF($J141&gt;設定!$G$24,"生年月日を訂正",IF($J141&gt;設定!$G$23,"C",IF($J141&gt;設定!$G$22,"B",IF($J141&gt;=設定!$E$22,"A","生年月日を訂正"))))))</f>
        <v/>
      </c>
      <c r="M141" s="391">
        <v>255</v>
      </c>
      <c r="N141" s="584" t="str">
        <f t="shared" si="4"/>
        <v>早渕</v>
      </c>
      <c r="O141" s="585"/>
      <c r="P141" s="393"/>
    </row>
    <row r="142" spans="2:16" ht="15" customHeight="1">
      <c r="B142" s="131">
        <v>139</v>
      </c>
      <c r="C142" s="182" t="str">
        <f t="shared" si="5"/>
        <v/>
      </c>
      <c r="D142" s="174"/>
      <c r="E142" s="174"/>
      <c r="F142" s="174"/>
      <c r="G142" s="174"/>
      <c r="H142" s="170" t="str">
        <f>IF($M$2="","",VLOOKUP($M$2,学校番号,設定!$J$1,FALSE))</f>
        <v/>
      </c>
      <c r="I142" s="396"/>
      <c r="J142" s="519"/>
      <c r="K142" s="509" t="str">
        <f>IF($D142="","",IF($J142="","生年月日を入力",IF($J142&gt;設定!$G$24,"生年月日を訂正",IF($J142&gt;設定!$G$23,"C",IF($J142&gt;設定!$G$22,"B",IF($J142&gt;=設定!$E$22,"A","生年月日を訂正"))))))</f>
        <v/>
      </c>
      <c r="M142" s="391">
        <v>257</v>
      </c>
      <c r="N142" s="584" t="str">
        <f t="shared" ref="N142:N205" si="6">IF(VLOOKUP($M142,学校番号,2,FALSE)="","",(VLOOKUP($M142,学校番号,2,FALSE)))</f>
        <v/>
      </c>
      <c r="O142" s="585"/>
      <c r="P142" s="393"/>
    </row>
    <row r="143" spans="2:16" ht="15" customHeight="1">
      <c r="B143" s="132">
        <v>140</v>
      </c>
      <c r="C143" s="183" t="str">
        <f t="shared" si="5"/>
        <v/>
      </c>
      <c r="D143" s="175"/>
      <c r="E143" s="175"/>
      <c r="F143" s="175"/>
      <c r="G143" s="175"/>
      <c r="H143" s="171" t="str">
        <f>IF($M$2="","",VLOOKUP($M$2,学校番号,設定!$J$1,FALSE))</f>
        <v/>
      </c>
      <c r="I143" s="397"/>
      <c r="J143" s="517"/>
      <c r="K143" s="510" t="str">
        <f>IF($D143="","",IF($J143="","生年月日を入力",IF($J143&gt;設定!$G$24,"生年月日を訂正",IF($J143&gt;設定!$G$23,"C",IF($J143&gt;設定!$G$22,"B",IF($J143&gt;=設定!$E$22,"A","生年月日を訂正"))))))</f>
        <v/>
      </c>
      <c r="M143" s="391">
        <v>259</v>
      </c>
      <c r="N143" s="584" t="str">
        <f t="shared" si="6"/>
        <v>大正</v>
      </c>
      <c r="O143" s="585"/>
      <c r="P143" s="393"/>
    </row>
    <row r="144" spans="2:16" ht="15" customHeight="1">
      <c r="B144" s="130">
        <v>141</v>
      </c>
      <c r="C144" s="181" t="str">
        <f t="shared" si="5"/>
        <v/>
      </c>
      <c r="D144" s="173"/>
      <c r="E144" s="173"/>
      <c r="F144" s="173"/>
      <c r="G144" s="173"/>
      <c r="H144" s="169" t="str">
        <f>IF($M$2="","",VLOOKUP($M$2,学校番号,設定!$J$1,FALSE))</f>
        <v/>
      </c>
      <c r="I144" s="395"/>
      <c r="J144" s="518"/>
      <c r="K144" s="508" t="str">
        <f>IF($D144="","",IF($J144="","生年月日を入力",IF($J144&gt;設定!$G$24,"生年月日を訂正",IF($J144&gt;設定!$G$23,"C",IF($J144&gt;設定!$G$22,"B",IF($J144&gt;=設定!$E$22,"A","生年月日を訂正"))))))</f>
        <v/>
      </c>
      <c r="M144" s="391">
        <v>261</v>
      </c>
      <c r="N144" s="584" t="str">
        <f t="shared" si="6"/>
        <v>戸塚</v>
      </c>
      <c r="O144" s="585"/>
      <c r="P144" s="393"/>
    </row>
    <row r="145" spans="2:16" ht="15" customHeight="1">
      <c r="B145" s="130">
        <v>142</v>
      </c>
      <c r="C145" s="181" t="str">
        <f t="shared" si="5"/>
        <v/>
      </c>
      <c r="D145" s="173"/>
      <c r="E145" s="173"/>
      <c r="F145" s="173"/>
      <c r="G145" s="173"/>
      <c r="H145" s="169" t="str">
        <f>IF($M$2="","",VLOOKUP($M$2,学校番号,設定!$J$1,FALSE))</f>
        <v/>
      </c>
      <c r="I145" s="395"/>
      <c r="J145" s="518"/>
      <c r="K145" s="508" t="str">
        <f>IF($D145="","",IF($J145="","生年月日を入力",IF($J145&gt;設定!$G$24,"生年月日を訂正",IF($J145&gt;設定!$G$23,"C",IF($J145&gt;設定!$G$22,"B",IF($J145&gt;=設定!$E$22,"A","生年月日を訂正"))))))</f>
        <v/>
      </c>
      <c r="M145" s="391">
        <v>263</v>
      </c>
      <c r="N145" s="584" t="str">
        <f t="shared" si="6"/>
        <v>舞岡</v>
      </c>
      <c r="O145" s="585"/>
      <c r="P145" s="393"/>
    </row>
    <row r="146" spans="2:16" ht="15" customHeight="1">
      <c r="B146" s="130">
        <v>143</v>
      </c>
      <c r="C146" s="181" t="str">
        <f t="shared" si="5"/>
        <v/>
      </c>
      <c r="D146" s="173"/>
      <c r="E146" s="173"/>
      <c r="F146" s="173"/>
      <c r="G146" s="173"/>
      <c r="H146" s="169" t="str">
        <f>IF($M$2="","",VLOOKUP($M$2,学校番号,設定!$J$1,FALSE))</f>
        <v/>
      </c>
      <c r="I146" s="395"/>
      <c r="J146" s="518"/>
      <c r="K146" s="508" t="str">
        <f>IF($D146="","",IF($J146="","生年月日を入力",IF($J146&gt;設定!$G$24,"生年月日を訂正",IF($J146&gt;設定!$G$23,"C",IF($J146&gt;設定!$G$22,"B",IF($J146&gt;=設定!$E$22,"A","生年月日を訂正"))))))</f>
        <v/>
      </c>
      <c r="M146" s="391">
        <v>265</v>
      </c>
      <c r="N146" s="584" t="str">
        <f t="shared" si="6"/>
        <v>豊田</v>
      </c>
      <c r="O146" s="585"/>
      <c r="P146" s="393"/>
    </row>
    <row r="147" spans="2:16" ht="15" customHeight="1">
      <c r="B147" s="131">
        <v>144</v>
      </c>
      <c r="C147" s="182" t="str">
        <f t="shared" si="5"/>
        <v/>
      </c>
      <c r="D147" s="174"/>
      <c r="E147" s="174"/>
      <c r="F147" s="174"/>
      <c r="G147" s="174"/>
      <c r="H147" s="170" t="str">
        <f>IF($M$2="","",VLOOKUP($M$2,学校番号,設定!$J$1,FALSE))</f>
        <v/>
      </c>
      <c r="I147" s="396"/>
      <c r="J147" s="519"/>
      <c r="K147" s="509" t="str">
        <f>IF($D147="","",IF($J147="","生年月日を入力",IF($J147&gt;設定!$G$24,"生年月日を訂正",IF($J147&gt;設定!$G$23,"C",IF($J147&gt;設定!$G$22,"B",IF($J147&gt;=設定!$E$22,"A","生年月日を訂正"))))))</f>
        <v/>
      </c>
      <c r="M147" s="391">
        <v>267</v>
      </c>
      <c r="N147" s="584" t="str">
        <f t="shared" si="6"/>
        <v>名瀬</v>
      </c>
      <c r="O147" s="585"/>
      <c r="P147" s="393"/>
    </row>
    <row r="148" spans="2:16" ht="15" customHeight="1">
      <c r="B148" s="132">
        <v>145</v>
      </c>
      <c r="C148" s="183" t="str">
        <f t="shared" si="5"/>
        <v/>
      </c>
      <c r="D148" s="175"/>
      <c r="E148" s="175"/>
      <c r="F148" s="175"/>
      <c r="G148" s="175"/>
      <c r="H148" s="171" t="str">
        <f>IF($M$2="","",VLOOKUP($M$2,学校番号,設定!$J$1,FALSE))</f>
        <v/>
      </c>
      <c r="I148" s="397"/>
      <c r="J148" s="517"/>
      <c r="K148" s="510" t="str">
        <f>IF($D148="","",IF($J148="","生年月日を入力",IF($J148&gt;設定!$G$24,"生年月日を訂正",IF($J148&gt;設定!$G$23,"C",IF($J148&gt;設定!$G$22,"B",IF($J148&gt;=設定!$E$22,"A","生年月日を訂正"))))))</f>
        <v/>
      </c>
      <c r="M148" s="391">
        <v>269</v>
      </c>
      <c r="N148" s="584" t="str">
        <f t="shared" si="6"/>
        <v>深谷</v>
      </c>
      <c r="O148" s="585"/>
      <c r="P148" s="393"/>
    </row>
    <row r="149" spans="2:16" ht="15" customHeight="1">
      <c r="B149" s="130">
        <v>146</v>
      </c>
      <c r="C149" s="181" t="str">
        <f t="shared" si="5"/>
        <v/>
      </c>
      <c r="D149" s="173"/>
      <c r="E149" s="173"/>
      <c r="F149" s="173"/>
      <c r="G149" s="173"/>
      <c r="H149" s="169" t="str">
        <f>IF($M$2="","",VLOOKUP($M$2,学校番号,設定!$J$1,FALSE))</f>
        <v/>
      </c>
      <c r="I149" s="395"/>
      <c r="J149" s="518"/>
      <c r="K149" s="508" t="str">
        <f>IF($D149="","",IF($J149="","生年月日を入力",IF($J149&gt;設定!$G$24,"生年月日を訂正",IF($J149&gt;設定!$G$23,"C",IF($J149&gt;設定!$G$22,"B",IF($J149&gt;=設定!$E$22,"A","生年月日を訂正"))))))</f>
        <v/>
      </c>
      <c r="M149" s="391">
        <v>271</v>
      </c>
      <c r="N149" s="584" t="str">
        <f t="shared" si="6"/>
        <v>秋葉</v>
      </c>
      <c r="O149" s="585"/>
      <c r="P149" s="393"/>
    </row>
    <row r="150" spans="2:16" ht="15" customHeight="1">
      <c r="B150" s="130">
        <v>147</v>
      </c>
      <c r="C150" s="181" t="str">
        <f t="shared" si="5"/>
        <v/>
      </c>
      <c r="D150" s="173"/>
      <c r="E150" s="173"/>
      <c r="F150" s="173"/>
      <c r="G150" s="173"/>
      <c r="H150" s="169" t="str">
        <f>IF($M$2="","",VLOOKUP($M$2,学校番号,設定!$J$1,FALSE))</f>
        <v/>
      </c>
      <c r="I150" s="395"/>
      <c r="J150" s="518"/>
      <c r="K150" s="508" t="str">
        <f>IF($D150="","",IF($J150="","生年月日を入力",IF($J150&gt;設定!$G$24,"生年月日を訂正",IF($J150&gt;設定!$G$23,"C",IF($J150&gt;設定!$G$22,"B",IF($J150&gt;=設定!$E$22,"A","生年月日を訂正"))))))</f>
        <v/>
      </c>
      <c r="M150" s="391">
        <v>273</v>
      </c>
      <c r="N150" s="584" t="str">
        <f t="shared" si="6"/>
        <v>平戸</v>
      </c>
      <c r="O150" s="585"/>
      <c r="P150" s="393"/>
    </row>
    <row r="151" spans="2:16" ht="15" customHeight="1">
      <c r="B151" s="130">
        <v>148</v>
      </c>
      <c r="C151" s="181" t="str">
        <f t="shared" si="5"/>
        <v/>
      </c>
      <c r="D151" s="173"/>
      <c r="E151" s="173"/>
      <c r="F151" s="173"/>
      <c r="G151" s="173"/>
      <c r="H151" s="169" t="str">
        <f>IF($M$2="","",VLOOKUP($M$2,学校番号,設定!$J$1,FALSE))</f>
        <v/>
      </c>
      <c r="I151" s="395"/>
      <c r="J151" s="518"/>
      <c r="K151" s="508" t="str">
        <f>IF($D151="","",IF($J151="","生年月日を入力",IF($J151&gt;設定!$G$24,"生年月日を訂正",IF($J151&gt;設定!$G$23,"C",IF($J151&gt;設定!$G$22,"B",IF($J151&gt;=設定!$E$22,"A","生年月日を訂正"))))))</f>
        <v/>
      </c>
      <c r="M151" s="391">
        <v>275</v>
      </c>
      <c r="N151" s="584" t="str">
        <f t="shared" si="6"/>
        <v>南戸塚</v>
      </c>
      <c r="O151" s="585"/>
      <c r="P151" s="393"/>
    </row>
    <row r="152" spans="2:16" ht="15" customHeight="1">
      <c r="B152" s="131">
        <v>149</v>
      </c>
      <c r="C152" s="182" t="str">
        <f t="shared" si="5"/>
        <v/>
      </c>
      <c r="D152" s="174"/>
      <c r="E152" s="174"/>
      <c r="F152" s="174"/>
      <c r="G152" s="174"/>
      <c r="H152" s="170" t="str">
        <f>IF($M$2="","",VLOOKUP($M$2,学校番号,設定!$J$1,FALSE))</f>
        <v/>
      </c>
      <c r="I152" s="396"/>
      <c r="J152" s="519"/>
      <c r="K152" s="509" t="str">
        <f>IF($D152="","",IF($J152="","生年月日を入力",IF($J152&gt;設定!$G$24,"生年月日を訂正",IF($J152&gt;設定!$G$23,"C",IF($J152&gt;設定!$G$22,"B",IF($J152&gt;=設定!$E$22,"A","生年月日を訂正"))))))</f>
        <v/>
      </c>
      <c r="M152" s="391">
        <v>277</v>
      </c>
      <c r="N152" s="584" t="str">
        <f t="shared" si="6"/>
        <v>本郷</v>
      </c>
      <c r="O152" s="585"/>
      <c r="P152" s="393"/>
    </row>
    <row r="153" spans="2:16" ht="15" customHeight="1">
      <c r="B153" s="132">
        <v>150</v>
      </c>
      <c r="C153" s="183" t="str">
        <f t="shared" si="5"/>
        <v/>
      </c>
      <c r="D153" s="175"/>
      <c r="E153" s="175"/>
      <c r="F153" s="175"/>
      <c r="G153" s="175"/>
      <c r="H153" s="171" t="str">
        <f>IF($M$2="","",VLOOKUP($M$2,学校番号,設定!$J$1,FALSE))</f>
        <v/>
      </c>
      <c r="I153" s="397"/>
      <c r="J153" s="517"/>
      <c r="K153" s="510" t="str">
        <f>IF($D153="","",IF($J153="","生年月日を入力",IF($J153&gt;設定!$G$24,"生年月日を訂正",IF($J153&gt;設定!$G$23,"C",IF($J153&gt;設定!$G$22,"B",IF($J153&gt;=設定!$E$22,"A","生年月日を訂正"))))))</f>
        <v/>
      </c>
      <c r="M153" s="391">
        <v>279</v>
      </c>
      <c r="N153" s="584" t="str">
        <f t="shared" si="6"/>
        <v>上郷</v>
      </c>
      <c r="O153" s="585"/>
      <c r="P153" s="393"/>
    </row>
    <row r="154" spans="2:16" ht="15" customHeight="1">
      <c r="B154" s="130">
        <v>151</v>
      </c>
      <c r="C154" s="181" t="str">
        <f t="shared" si="5"/>
        <v/>
      </c>
      <c r="D154" s="173"/>
      <c r="E154" s="173"/>
      <c r="F154" s="173"/>
      <c r="G154" s="173"/>
      <c r="H154" s="169" t="str">
        <f>IF($M$2="","",VLOOKUP($M$2,学校番号,設定!$J$1,FALSE))</f>
        <v/>
      </c>
      <c r="I154" s="395"/>
      <c r="J154" s="518"/>
      <c r="K154" s="508" t="str">
        <f>IF($D154="","",IF($J154="","生年月日を入力",IF($J154&gt;設定!$G$24,"生年月日を訂正",IF($J154&gt;設定!$G$23,"C",IF($J154&gt;設定!$G$22,"B",IF($J154&gt;=設定!$E$22,"A","生年月日を訂正"))))))</f>
        <v/>
      </c>
      <c r="M154" s="391">
        <v>281</v>
      </c>
      <c r="N154" s="584" t="str">
        <f t="shared" si="6"/>
        <v>桂台</v>
      </c>
      <c r="O154" s="585"/>
      <c r="P154" s="393"/>
    </row>
    <row r="155" spans="2:16" ht="15" customHeight="1">
      <c r="B155" s="130">
        <v>152</v>
      </c>
      <c r="C155" s="181" t="str">
        <f t="shared" si="5"/>
        <v/>
      </c>
      <c r="D155" s="173"/>
      <c r="E155" s="173"/>
      <c r="F155" s="173"/>
      <c r="G155" s="173"/>
      <c r="H155" s="169" t="str">
        <f>IF($M$2="","",VLOOKUP($M$2,学校番号,設定!$J$1,FALSE))</f>
        <v/>
      </c>
      <c r="I155" s="395"/>
      <c r="J155" s="518"/>
      <c r="K155" s="508" t="str">
        <f>IF($D155="","",IF($J155="","生年月日を入力",IF($J155&gt;設定!$G$24,"生年月日を訂正",IF($J155&gt;設定!$G$23,"C",IF($J155&gt;設定!$G$22,"B",IF($J155&gt;=設定!$E$22,"A","生年月日を訂正"))))))</f>
        <v/>
      </c>
      <c r="M155" s="391">
        <v>283</v>
      </c>
      <c r="N155" s="584" t="str">
        <f t="shared" si="6"/>
        <v>西本郷</v>
      </c>
      <c r="O155" s="585"/>
      <c r="P155" s="393"/>
    </row>
    <row r="156" spans="2:16" ht="15" customHeight="1">
      <c r="B156" s="130">
        <v>153</v>
      </c>
      <c r="C156" s="181" t="str">
        <f t="shared" si="5"/>
        <v/>
      </c>
      <c r="D156" s="173"/>
      <c r="E156" s="173"/>
      <c r="F156" s="173"/>
      <c r="G156" s="173"/>
      <c r="H156" s="169" t="str">
        <f>IF($M$2="","",VLOOKUP($M$2,学校番号,設定!$J$1,FALSE))</f>
        <v/>
      </c>
      <c r="I156" s="395"/>
      <c r="J156" s="518"/>
      <c r="K156" s="508" t="str">
        <f>IF($D156="","",IF($J156="","生年月日を入力",IF($J156&gt;設定!$G$24,"生年月日を訂正",IF($J156&gt;設定!$G$23,"C",IF($J156&gt;設定!$G$22,"B",IF($J156&gt;=設定!$E$22,"A","生年月日を訂正"))))))</f>
        <v/>
      </c>
      <c r="M156" s="391">
        <v>285</v>
      </c>
      <c r="N156" s="584" t="str">
        <f t="shared" si="6"/>
        <v>飯島</v>
      </c>
      <c r="O156" s="585"/>
      <c r="P156" s="393"/>
    </row>
    <row r="157" spans="2:16" ht="15" customHeight="1">
      <c r="B157" s="131">
        <v>154</v>
      </c>
      <c r="C157" s="182" t="str">
        <f t="shared" si="5"/>
        <v/>
      </c>
      <c r="D157" s="174"/>
      <c r="E157" s="174"/>
      <c r="F157" s="174"/>
      <c r="G157" s="174"/>
      <c r="H157" s="170" t="str">
        <f>IF($M$2="","",VLOOKUP($M$2,学校番号,設定!$J$1,FALSE))</f>
        <v/>
      </c>
      <c r="I157" s="396"/>
      <c r="J157" s="519"/>
      <c r="K157" s="509" t="str">
        <f>IF($D157="","",IF($J157="","生年月日を入力",IF($J157&gt;設定!$G$24,"生年月日を訂正",IF($J157&gt;設定!$G$23,"C",IF($J157&gt;設定!$G$22,"B",IF($J157&gt;=設定!$E$22,"A","生年月日を訂正"))))))</f>
        <v/>
      </c>
      <c r="M157" s="391">
        <v>287</v>
      </c>
      <c r="N157" s="584" t="str">
        <f t="shared" si="6"/>
        <v/>
      </c>
      <c r="O157" s="585"/>
      <c r="P157" s="393"/>
    </row>
    <row r="158" spans="2:16" ht="15" customHeight="1">
      <c r="B158" s="132">
        <v>155</v>
      </c>
      <c r="C158" s="183" t="str">
        <f t="shared" si="5"/>
        <v/>
      </c>
      <c r="D158" s="175"/>
      <c r="E158" s="175"/>
      <c r="F158" s="175"/>
      <c r="G158" s="175"/>
      <c r="H158" s="171" t="str">
        <f>IF($M$2="","",VLOOKUP($M$2,学校番号,設定!$J$1,FALSE))</f>
        <v/>
      </c>
      <c r="I158" s="397"/>
      <c r="J158" s="517"/>
      <c r="K158" s="510" t="str">
        <f>IF($D158="","",IF($J158="","生年月日を入力",IF($J158&gt;設定!$G$24,"生年月日を訂正",IF($J158&gt;設定!$G$23,"C",IF($J158&gt;設定!$G$22,"B",IF($J158&gt;=設定!$E$22,"A","生年月日を訂正"))))))</f>
        <v/>
      </c>
      <c r="M158" s="391">
        <v>289</v>
      </c>
      <c r="N158" s="584" t="str">
        <f t="shared" si="6"/>
        <v>小山台</v>
      </c>
      <c r="O158" s="585"/>
      <c r="P158" s="393"/>
    </row>
    <row r="159" spans="2:16" ht="15" customHeight="1">
      <c r="B159" s="130">
        <v>156</v>
      </c>
      <c r="C159" s="181" t="str">
        <f t="shared" si="5"/>
        <v/>
      </c>
      <c r="D159" s="173"/>
      <c r="E159" s="173"/>
      <c r="F159" s="173"/>
      <c r="G159" s="173"/>
      <c r="H159" s="169" t="str">
        <f>IF($M$2="","",VLOOKUP($M$2,学校番号,設定!$J$1,FALSE))</f>
        <v/>
      </c>
      <c r="I159" s="395"/>
      <c r="J159" s="518"/>
      <c r="K159" s="508" t="str">
        <f>IF($D159="","",IF($J159="","生年月日を入力",IF($J159&gt;設定!$G$24,"生年月日を訂正",IF($J159&gt;設定!$G$23,"C",IF($J159&gt;設定!$G$22,"B",IF($J159&gt;=設定!$E$22,"A","生年月日を訂正"))))))</f>
        <v/>
      </c>
      <c r="M159" s="391">
        <v>291</v>
      </c>
      <c r="N159" s="584" t="str">
        <f t="shared" si="6"/>
        <v>岡津</v>
      </c>
      <c r="O159" s="585"/>
      <c r="P159" s="393"/>
    </row>
    <row r="160" spans="2:16" ht="15" customHeight="1">
      <c r="B160" s="130">
        <v>157</v>
      </c>
      <c r="C160" s="181" t="str">
        <f t="shared" si="5"/>
        <v/>
      </c>
      <c r="D160" s="173"/>
      <c r="E160" s="173"/>
      <c r="F160" s="173"/>
      <c r="G160" s="173"/>
      <c r="H160" s="169" t="str">
        <f>IF($M$2="","",VLOOKUP($M$2,学校番号,設定!$J$1,FALSE))</f>
        <v/>
      </c>
      <c r="I160" s="395"/>
      <c r="J160" s="518"/>
      <c r="K160" s="508" t="str">
        <f>IF($D160="","",IF($J160="","生年月日を入力",IF($J160&gt;設定!$G$24,"生年月日を訂正",IF($J160&gt;設定!$G$23,"C",IF($J160&gt;設定!$G$22,"B",IF($J160&gt;=設定!$E$22,"A","生年月日を訂正"))))))</f>
        <v/>
      </c>
      <c r="M160" s="391">
        <v>293</v>
      </c>
      <c r="N160" s="584" t="str">
        <f t="shared" si="6"/>
        <v>中和田</v>
      </c>
      <c r="O160" s="585"/>
      <c r="P160" s="393"/>
    </row>
    <row r="161" spans="2:16" ht="15" customHeight="1">
      <c r="B161" s="130">
        <v>158</v>
      </c>
      <c r="C161" s="181" t="str">
        <f t="shared" si="5"/>
        <v/>
      </c>
      <c r="D161" s="173"/>
      <c r="E161" s="173"/>
      <c r="F161" s="173"/>
      <c r="G161" s="173"/>
      <c r="H161" s="169" t="str">
        <f>IF($M$2="","",VLOOKUP($M$2,学校番号,設定!$J$1,FALSE))</f>
        <v/>
      </c>
      <c r="I161" s="395"/>
      <c r="J161" s="518"/>
      <c r="K161" s="508" t="str">
        <f>IF($D161="","",IF($J161="","生年月日を入力",IF($J161&gt;設定!$G$24,"生年月日を訂正",IF($J161&gt;設定!$G$23,"C",IF($J161&gt;設定!$G$22,"B",IF($J161&gt;=設定!$E$22,"A","生年月日を訂正"))))))</f>
        <v/>
      </c>
      <c r="M161" s="391">
        <v>295</v>
      </c>
      <c r="N161" s="584" t="str">
        <f t="shared" si="6"/>
        <v>泉が丘</v>
      </c>
      <c r="O161" s="585"/>
      <c r="P161" s="393"/>
    </row>
    <row r="162" spans="2:16" ht="15" customHeight="1">
      <c r="B162" s="131">
        <v>159</v>
      </c>
      <c r="C162" s="182" t="str">
        <f t="shared" si="5"/>
        <v/>
      </c>
      <c r="D162" s="174"/>
      <c r="E162" s="174"/>
      <c r="F162" s="174"/>
      <c r="G162" s="174"/>
      <c r="H162" s="170" t="str">
        <f>IF($M$2="","",VLOOKUP($M$2,学校番号,設定!$J$1,FALSE))</f>
        <v/>
      </c>
      <c r="I162" s="396"/>
      <c r="J162" s="519"/>
      <c r="K162" s="509" t="str">
        <f>IF($D162="","",IF($J162="","生年月日を入力",IF($J162&gt;設定!$G$24,"生年月日を訂正",IF($J162&gt;設定!$G$23,"C",IF($J162&gt;設定!$G$22,"B",IF($J162&gt;=設定!$E$22,"A","生年月日を訂正"))))))</f>
        <v/>
      </c>
      <c r="M162" s="391">
        <v>297</v>
      </c>
      <c r="N162" s="584" t="str">
        <f t="shared" si="6"/>
        <v>中田</v>
      </c>
      <c r="O162" s="585"/>
      <c r="P162" s="393"/>
    </row>
    <row r="163" spans="2:16" ht="15" customHeight="1">
      <c r="B163" s="132">
        <v>160</v>
      </c>
      <c r="C163" s="183" t="str">
        <f t="shared" si="5"/>
        <v/>
      </c>
      <c r="D163" s="175"/>
      <c r="E163" s="175"/>
      <c r="F163" s="175"/>
      <c r="G163" s="175"/>
      <c r="H163" s="171" t="str">
        <f>IF($M$2="","",VLOOKUP($M$2,学校番号,設定!$J$1,FALSE))</f>
        <v/>
      </c>
      <c r="I163" s="397"/>
      <c r="J163" s="517"/>
      <c r="K163" s="510" t="str">
        <f>IF($D163="","",IF($J163="","生年月日を入力",IF($J163&gt;設定!$G$24,"生年月日を訂正",IF($J163&gt;設定!$G$23,"C",IF($J163&gt;設定!$G$22,"B",IF($J163&gt;=設定!$E$22,"A","生年月日を訂正"))))))</f>
        <v/>
      </c>
      <c r="M163" s="391">
        <v>299</v>
      </c>
      <c r="N163" s="584" t="str">
        <f t="shared" si="6"/>
        <v>上飯田</v>
      </c>
      <c r="O163" s="585"/>
      <c r="P163" s="393"/>
    </row>
    <row r="164" spans="2:16" ht="15" customHeight="1">
      <c r="B164" s="130">
        <v>161</v>
      </c>
      <c r="C164" s="181" t="str">
        <f t="shared" si="5"/>
        <v/>
      </c>
      <c r="D164" s="173"/>
      <c r="E164" s="173"/>
      <c r="F164" s="173"/>
      <c r="G164" s="173"/>
      <c r="H164" s="169" t="str">
        <f>IF($M$2="","",VLOOKUP($M$2,学校番号,設定!$J$1,FALSE))</f>
        <v/>
      </c>
      <c r="I164" s="395"/>
      <c r="J164" s="518"/>
      <c r="K164" s="508" t="str">
        <f>IF($D164="","",IF($J164="","生年月日を入力",IF($J164&gt;設定!$G$24,"生年月日を訂正",IF($J164&gt;設定!$G$23,"C",IF($J164&gt;設定!$G$22,"B",IF($J164&gt;=設定!$E$22,"A","生年月日を訂正"))))))</f>
        <v/>
      </c>
      <c r="M164" s="391">
        <v>301</v>
      </c>
      <c r="N164" s="584" t="str">
        <f t="shared" si="6"/>
        <v>いずみ野</v>
      </c>
      <c r="O164" s="585"/>
      <c r="P164" s="393"/>
    </row>
    <row r="165" spans="2:16" ht="15" customHeight="1">
      <c r="B165" s="130">
        <v>162</v>
      </c>
      <c r="C165" s="181" t="str">
        <f t="shared" si="5"/>
        <v/>
      </c>
      <c r="D165" s="173"/>
      <c r="E165" s="173"/>
      <c r="F165" s="173"/>
      <c r="G165" s="173"/>
      <c r="H165" s="169" t="str">
        <f>IF($M$2="","",VLOOKUP($M$2,学校番号,設定!$J$1,FALSE))</f>
        <v/>
      </c>
      <c r="I165" s="395"/>
      <c r="J165" s="518"/>
      <c r="K165" s="508" t="str">
        <f>IF($D165="","",IF($J165="","生年月日を入力",IF($J165&gt;設定!$G$24,"生年月日を訂正",IF($J165&gt;設定!$G$23,"C",IF($J165&gt;設定!$G$22,"B",IF($J165&gt;=設定!$E$22,"A","生年月日を訂正"))))))</f>
        <v/>
      </c>
      <c r="M165" s="391">
        <v>303</v>
      </c>
      <c r="N165" s="584" t="str">
        <f t="shared" si="6"/>
        <v>汲沢</v>
      </c>
      <c r="O165" s="585"/>
      <c r="P165" s="393"/>
    </row>
    <row r="166" spans="2:16" ht="15" customHeight="1">
      <c r="B166" s="130">
        <v>163</v>
      </c>
      <c r="C166" s="181" t="str">
        <f t="shared" si="5"/>
        <v/>
      </c>
      <c r="D166" s="173"/>
      <c r="E166" s="173"/>
      <c r="F166" s="173"/>
      <c r="G166" s="173"/>
      <c r="H166" s="169" t="str">
        <f>IF($M$2="","",VLOOKUP($M$2,学校番号,設定!$J$1,FALSE))</f>
        <v/>
      </c>
      <c r="I166" s="395"/>
      <c r="J166" s="518"/>
      <c r="K166" s="508" t="str">
        <f>IF($D166="","",IF($J166="","生年月日を入力",IF($J166&gt;設定!$G$24,"生年月日を訂正",IF($J166&gt;設定!$G$23,"C",IF($J166&gt;設定!$G$22,"B",IF($J166&gt;=設定!$E$22,"A","生年月日を訂正"))))))</f>
        <v/>
      </c>
      <c r="M166" s="391">
        <v>305</v>
      </c>
      <c r="N166" s="584" t="str">
        <f t="shared" si="6"/>
        <v>領家</v>
      </c>
      <c r="O166" s="585"/>
      <c r="P166" s="393"/>
    </row>
    <row r="167" spans="2:16" ht="15" customHeight="1">
      <c r="B167" s="131">
        <v>164</v>
      </c>
      <c r="C167" s="182" t="str">
        <f t="shared" si="5"/>
        <v/>
      </c>
      <c r="D167" s="174"/>
      <c r="E167" s="174"/>
      <c r="F167" s="174"/>
      <c r="G167" s="174"/>
      <c r="H167" s="170" t="str">
        <f>IF($M$2="","",VLOOKUP($M$2,学校番号,設定!$J$1,FALSE))</f>
        <v/>
      </c>
      <c r="I167" s="396"/>
      <c r="J167" s="519"/>
      <c r="K167" s="509" t="str">
        <f>IF($D167="","",IF($J167="","生年月日を入力",IF($J167&gt;設定!$G$24,"生年月日を訂正",IF($J167&gt;設定!$G$23,"C",IF($J167&gt;設定!$G$22,"B",IF($J167&gt;=設定!$E$22,"A","生年月日を訂正"))))))</f>
        <v/>
      </c>
      <c r="M167" s="391">
        <v>307</v>
      </c>
      <c r="N167" s="584" t="str">
        <f t="shared" si="6"/>
        <v>緑園</v>
      </c>
      <c r="O167" s="585"/>
      <c r="P167" s="393"/>
    </row>
    <row r="168" spans="2:16" ht="15" customHeight="1">
      <c r="B168" s="132">
        <v>165</v>
      </c>
      <c r="C168" s="183" t="str">
        <f t="shared" si="5"/>
        <v/>
      </c>
      <c r="D168" s="175"/>
      <c r="E168" s="175"/>
      <c r="F168" s="175"/>
      <c r="G168" s="175"/>
      <c r="H168" s="171" t="str">
        <f>IF($M$2="","",VLOOKUP($M$2,学校番号,設定!$J$1,FALSE))</f>
        <v/>
      </c>
      <c r="I168" s="397"/>
      <c r="J168" s="517"/>
      <c r="K168" s="510" t="str">
        <f>IF($D168="","",IF($J168="","生年月日を入力",IF($J168&gt;設定!$G$24,"生年月日を訂正",IF($J168&gt;設定!$G$23,"C",IF($J168&gt;設定!$G$22,"B",IF($J168&gt;=設定!$E$22,"A","生年月日を訂正"))))))</f>
        <v/>
      </c>
      <c r="M168" s="391">
        <v>309</v>
      </c>
      <c r="N168" s="584" t="str">
        <f t="shared" si="6"/>
        <v>瀬谷</v>
      </c>
      <c r="O168" s="585"/>
      <c r="P168" s="393"/>
    </row>
    <row r="169" spans="2:16" ht="15" customHeight="1">
      <c r="B169" s="130">
        <v>166</v>
      </c>
      <c r="C169" s="181" t="str">
        <f t="shared" si="5"/>
        <v/>
      </c>
      <c r="D169" s="173"/>
      <c r="E169" s="173"/>
      <c r="F169" s="173"/>
      <c r="G169" s="173"/>
      <c r="H169" s="169" t="str">
        <f>IF($M$2="","",VLOOKUP($M$2,学校番号,設定!$J$1,FALSE))</f>
        <v/>
      </c>
      <c r="I169" s="395"/>
      <c r="J169" s="518"/>
      <c r="K169" s="508" t="str">
        <f>IF($D169="","",IF($J169="","生年月日を入力",IF($J169&gt;設定!$G$24,"生年月日を訂正",IF($J169&gt;設定!$G$23,"C",IF($J169&gt;設定!$G$22,"B",IF($J169&gt;=設定!$E$22,"A","生年月日を訂正"))))))</f>
        <v/>
      </c>
      <c r="M169" s="391">
        <v>311</v>
      </c>
      <c r="N169" s="584" t="str">
        <f t="shared" si="6"/>
        <v>原</v>
      </c>
      <c r="O169" s="585"/>
      <c r="P169" s="393"/>
    </row>
    <row r="170" spans="2:16" ht="15" customHeight="1">
      <c r="B170" s="130">
        <v>167</v>
      </c>
      <c r="C170" s="181" t="str">
        <f t="shared" si="5"/>
        <v/>
      </c>
      <c r="D170" s="173"/>
      <c r="E170" s="173"/>
      <c r="F170" s="173"/>
      <c r="G170" s="173"/>
      <c r="H170" s="169" t="str">
        <f>IF($M$2="","",VLOOKUP($M$2,学校番号,設定!$J$1,FALSE))</f>
        <v/>
      </c>
      <c r="I170" s="395"/>
      <c r="J170" s="518"/>
      <c r="K170" s="508" t="str">
        <f>IF($D170="","",IF($J170="","生年月日を入力",IF($J170&gt;設定!$G$24,"生年月日を訂正",IF($J170&gt;設定!$G$23,"C",IF($J170&gt;設定!$G$22,"B",IF($J170&gt;=設定!$E$22,"A","生年月日を訂正"))))))</f>
        <v/>
      </c>
      <c r="M170" s="391">
        <v>313</v>
      </c>
      <c r="N170" s="584" t="str">
        <f t="shared" si="6"/>
        <v>南瀬谷</v>
      </c>
      <c r="O170" s="585"/>
      <c r="P170" s="393"/>
    </row>
    <row r="171" spans="2:16" ht="15" customHeight="1">
      <c r="B171" s="130">
        <v>168</v>
      </c>
      <c r="C171" s="181" t="str">
        <f t="shared" si="5"/>
        <v/>
      </c>
      <c r="D171" s="173"/>
      <c r="E171" s="173"/>
      <c r="F171" s="173"/>
      <c r="G171" s="173"/>
      <c r="H171" s="169" t="str">
        <f>IF($M$2="","",VLOOKUP($M$2,学校番号,設定!$J$1,FALSE))</f>
        <v/>
      </c>
      <c r="I171" s="395"/>
      <c r="J171" s="518"/>
      <c r="K171" s="508" t="str">
        <f>IF($D171="","",IF($J171="","生年月日を入力",IF($J171&gt;設定!$G$24,"生年月日を訂正",IF($J171&gt;設定!$G$23,"C",IF($J171&gt;設定!$G$22,"B",IF($J171&gt;=設定!$E$22,"A","生年月日を訂正"))))))</f>
        <v/>
      </c>
      <c r="M171" s="391">
        <v>315</v>
      </c>
      <c r="N171" s="584" t="str">
        <f t="shared" si="6"/>
        <v>東野</v>
      </c>
      <c r="O171" s="585"/>
      <c r="P171" s="393"/>
    </row>
    <row r="172" spans="2:16" ht="15" customHeight="1">
      <c r="B172" s="131">
        <v>169</v>
      </c>
      <c r="C172" s="182" t="str">
        <f t="shared" si="5"/>
        <v/>
      </c>
      <c r="D172" s="174"/>
      <c r="E172" s="174"/>
      <c r="F172" s="174"/>
      <c r="G172" s="174"/>
      <c r="H172" s="170" t="str">
        <f>IF($M$2="","",VLOOKUP($M$2,学校番号,設定!$J$1,FALSE))</f>
        <v/>
      </c>
      <c r="I172" s="396"/>
      <c r="J172" s="519"/>
      <c r="K172" s="509" t="str">
        <f>IF($D172="","",IF($J172="","生年月日を入力",IF($J172&gt;設定!$G$24,"生年月日を訂正",IF($J172&gt;設定!$G$23,"C",IF($J172&gt;設定!$G$22,"B",IF($J172&gt;=設定!$E$22,"A","生年月日を訂正"))))))</f>
        <v/>
      </c>
      <c r="M172" s="391">
        <v>317</v>
      </c>
      <c r="N172" s="584" t="str">
        <f t="shared" si="6"/>
        <v>下瀬谷</v>
      </c>
      <c r="O172" s="585"/>
      <c r="P172" s="393"/>
    </row>
    <row r="173" spans="2:16" ht="15" customHeight="1">
      <c r="B173" s="132">
        <v>170</v>
      </c>
      <c r="C173" s="183" t="str">
        <f t="shared" si="5"/>
        <v/>
      </c>
      <c r="D173" s="175"/>
      <c r="E173" s="175"/>
      <c r="F173" s="175"/>
      <c r="G173" s="175"/>
      <c r="H173" s="171" t="str">
        <f>IF($M$2="","",VLOOKUP($M$2,学校番号,設定!$J$1,FALSE))</f>
        <v/>
      </c>
      <c r="I173" s="397"/>
      <c r="J173" s="517"/>
      <c r="K173" s="510" t="str">
        <f>IF($D173="","",IF($J173="","生年月日を入力",IF($J173&gt;設定!$G$24,"生年月日を訂正",IF($J173&gt;設定!$G$23,"C",IF($J173&gt;設定!$G$22,"B",IF($J173&gt;=設定!$E$22,"A","生年月日を訂正"))))))</f>
        <v/>
      </c>
      <c r="M173" s="391">
        <v>319</v>
      </c>
      <c r="N173" s="584" t="str">
        <f t="shared" si="6"/>
        <v>大師</v>
      </c>
      <c r="O173" s="585"/>
      <c r="P173" s="393"/>
    </row>
    <row r="174" spans="2:16" ht="15" customHeight="1">
      <c r="B174" s="130">
        <v>171</v>
      </c>
      <c r="C174" s="181" t="str">
        <f t="shared" si="5"/>
        <v/>
      </c>
      <c r="D174" s="173"/>
      <c r="E174" s="173"/>
      <c r="F174" s="173"/>
      <c r="G174" s="173"/>
      <c r="H174" s="169" t="str">
        <f>IF($M$2="","",VLOOKUP($M$2,学校番号,設定!$J$1,FALSE))</f>
        <v/>
      </c>
      <c r="I174" s="395"/>
      <c r="J174" s="518"/>
      <c r="K174" s="508" t="str">
        <f>IF($D174="","",IF($J174="","生年月日を入力",IF($J174&gt;設定!$G$24,"生年月日を訂正",IF($J174&gt;設定!$G$23,"C",IF($J174&gt;設定!$G$22,"B",IF($J174&gt;=設定!$E$22,"A","生年月日を訂正"))))))</f>
        <v/>
      </c>
      <c r="M174" s="391">
        <v>321</v>
      </c>
      <c r="N174" s="584" t="str">
        <f t="shared" si="6"/>
        <v>南大師</v>
      </c>
      <c r="O174" s="585"/>
      <c r="P174" s="393"/>
    </row>
    <row r="175" spans="2:16" ht="15" customHeight="1">
      <c r="B175" s="130">
        <v>172</v>
      </c>
      <c r="C175" s="181" t="str">
        <f t="shared" si="5"/>
        <v/>
      </c>
      <c r="D175" s="173"/>
      <c r="E175" s="173"/>
      <c r="F175" s="173"/>
      <c r="G175" s="173"/>
      <c r="H175" s="169" t="str">
        <f>IF($M$2="","",VLOOKUP($M$2,学校番号,設定!$J$1,FALSE))</f>
        <v/>
      </c>
      <c r="I175" s="395"/>
      <c r="J175" s="518"/>
      <c r="K175" s="508" t="str">
        <f>IF($D175="","",IF($J175="","生年月日を入力",IF($J175&gt;設定!$G$24,"生年月日を訂正",IF($J175&gt;設定!$G$23,"C",IF($J175&gt;設定!$G$22,"B",IF($J175&gt;=設定!$E$22,"A","生年月日を訂正"))))))</f>
        <v/>
      </c>
      <c r="M175" s="391">
        <v>323</v>
      </c>
      <c r="N175" s="584" t="str">
        <f t="shared" si="6"/>
        <v>川中島</v>
      </c>
      <c r="O175" s="585"/>
      <c r="P175" s="393"/>
    </row>
    <row r="176" spans="2:16" ht="15" customHeight="1">
      <c r="B176" s="130">
        <v>173</v>
      </c>
      <c r="C176" s="181" t="str">
        <f t="shared" si="5"/>
        <v/>
      </c>
      <c r="D176" s="173"/>
      <c r="E176" s="173"/>
      <c r="F176" s="173"/>
      <c r="G176" s="173"/>
      <c r="H176" s="169" t="str">
        <f>IF($M$2="","",VLOOKUP($M$2,学校番号,設定!$J$1,FALSE))</f>
        <v/>
      </c>
      <c r="I176" s="395"/>
      <c r="J176" s="518"/>
      <c r="K176" s="508" t="str">
        <f>IF($D176="","",IF($J176="","生年月日を入力",IF($J176&gt;設定!$G$24,"生年月日を訂正",IF($J176&gt;設定!$G$23,"C",IF($J176&gt;設定!$G$22,"B",IF($J176&gt;=設定!$E$22,"A","生年月日を訂正"))))))</f>
        <v/>
      </c>
      <c r="M176" s="391">
        <v>325</v>
      </c>
      <c r="N176" s="584" t="str">
        <f t="shared" si="6"/>
        <v>桜本</v>
      </c>
      <c r="O176" s="585"/>
      <c r="P176" s="393"/>
    </row>
    <row r="177" spans="2:16" ht="15" customHeight="1">
      <c r="B177" s="131">
        <v>174</v>
      </c>
      <c r="C177" s="182" t="str">
        <f t="shared" si="5"/>
        <v/>
      </c>
      <c r="D177" s="174"/>
      <c r="E177" s="174"/>
      <c r="F177" s="174"/>
      <c r="G177" s="174"/>
      <c r="H177" s="170" t="str">
        <f>IF($M$2="","",VLOOKUP($M$2,学校番号,設定!$J$1,FALSE))</f>
        <v/>
      </c>
      <c r="I177" s="396"/>
      <c r="J177" s="519"/>
      <c r="K177" s="509" t="str">
        <f>IF($D177="","",IF($J177="","生年月日を入力",IF($J177&gt;設定!$G$24,"生年月日を訂正",IF($J177&gt;設定!$G$23,"C",IF($J177&gt;設定!$G$22,"B",IF($J177&gt;=設定!$E$22,"A","生年月日を訂正"))))))</f>
        <v/>
      </c>
      <c r="M177" s="391">
        <v>327</v>
      </c>
      <c r="N177" s="584" t="str">
        <f t="shared" si="6"/>
        <v>臨港</v>
      </c>
      <c r="O177" s="585"/>
      <c r="P177" s="393"/>
    </row>
    <row r="178" spans="2:16" ht="15" customHeight="1">
      <c r="B178" s="132">
        <v>175</v>
      </c>
      <c r="C178" s="183" t="str">
        <f t="shared" si="5"/>
        <v/>
      </c>
      <c r="D178" s="175"/>
      <c r="E178" s="175"/>
      <c r="F178" s="175"/>
      <c r="G178" s="175"/>
      <c r="H178" s="171" t="str">
        <f>IF($M$2="","",VLOOKUP($M$2,学校番号,設定!$J$1,FALSE))</f>
        <v/>
      </c>
      <c r="I178" s="397"/>
      <c r="J178" s="517"/>
      <c r="K178" s="510" t="str">
        <f>IF($D178="","",IF($J178="","生年月日を入力",IF($J178&gt;設定!$G$24,"生年月日を訂正",IF($J178&gt;設定!$G$23,"C",IF($J178&gt;設定!$G$22,"B",IF($J178&gt;=設定!$E$22,"A","生年月日を訂正"))))))</f>
        <v/>
      </c>
      <c r="M178" s="391">
        <v>329</v>
      </c>
      <c r="N178" s="584" t="str">
        <f t="shared" si="6"/>
        <v>田島</v>
      </c>
      <c r="O178" s="585"/>
      <c r="P178" s="393"/>
    </row>
    <row r="179" spans="2:16" ht="15" customHeight="1">
      <c r="B179" s="130">
        <v>176</v>
      </c>
      <c r="C179" s="181" t="str">
        <f t="shared" si="5"/>
        <v/>
      </c>
      <c r="D179" s="173"/>
      <c r="E179" s="173"/>
      <c r="F179" s="173"/>
      <c r="G179" s="173"/>
      <c r="H179" s="169" t="str">
        <f>IF($M$2="","",VLOOKUP($M$2,学校番号,設定!$J$1,FALSE))</f>
        <v/>
      </c>
      <c r="I179" s="395"/>
      <c r="J179" s="518"/>
      <c r="K179" s="508" t="str">
        <f>IF($D179="","",IF($J179="","生年月日を入力",IF($J179&gt;設定!$G$24,"生年月日を訂正",IF($J179&gt;設定!$G$23,"C",IF($J179&gt;設定!$G$22,"B",IF($J179&gt;=設定!$E$22,"A","生年月日を訂正"))))))</f>
        <v/>
      </c>
      <c r="M179" s="391">
        <v>331</v>
      </c>
      <c r="N179" s="584" t="str">
        <f t="shared" si="6"/>
        <v>京町</v>
      </c>
      <c r="O179" s="585"/>
      <c r="P179" s="393"/>
    </row>
    <row r="180" spans="2:16" ht="15" customHeight="1">
      <c r="B180" s="130">
        <v>177</v>
      </c>
      <c r="C180" s="181" t="str">
        <f t="shared" si="5"/>
        <v/>
      </c>
      <c r="D180" s="173"/>
      <c r="E180" s="173"/>
      <c r="F180" s="173"/>
      <c r="G180" s="173"/>
      <c r="H180" s="169" t="str">
        <f>IF($M$2="","",VLOOKUP($M$2,学校番号,設定!$J$1,FALSE))</f>
        <v/>
      </c>
      <c r="I180" s="395"/>
      <c r="J180" s="518"/>
      <c r="K180" s="508" t="str">
        <f>IF($D180="","",IF($J180="","生年月日を入力",IF($J180&gt;設定!$G$24,"生年月日を訂正",IF($J180&gt;設定!$G$23,"C",IF($J180&gt;設定!$G$22,"B",IF($J180&gt;=設定!$E$22,"A","生年月日を訂正"))))))</f>
        <v/>
      </c>
      <c r="M180" s="391">
        <v>333</v>
      </c>
      <c r="N180" s="584" t="str">
        <f t="shared" si="6"/>
        <v>渡田</v>
      </c>
      <c r="O180" s="585"/>
      <c r="P180" s="393"/>
    </row>
    <row r="181" spans="2:16" ht="15" customHeight="1">
      <c r="B181" s="130">
        <v>178</v>
      </c>
      <c r="C181" s="181" t="str">
        <f t="shared" si="5"/>
        <v/>
      </c>
      <c r="D181" s="173"/>
      <c r="E181" s="173"/>
      <c r="F181" s="173"/>
      <c r="G181" s="173"/>
      <c r="H181" s="169" t="str">
        <f>IF($M$2="","",VLOOKUP($M$2,学校番号,設定!$J$1,FALSE))</f>
        <v/>
      </c>
      <c r="I181" s="395"/>
      <c r="J181" s="518"/>
      <c r="K181" s="508" t="str">
        <f>IF($D181="","",IF($J181="","生年月日を入力",IF($J181&gt;設定!$G$24,"生年月日を訂正",IF($J181&gt;設定!$G$23,"C",IF($J181&gt;設定!$G$22,"B",IF($J181&gt;=設定!$E$22,"A","生年月日を訂正"))))))</f>
        <v/>
      </c>
      <c r="M181" s="391">
        <v>335</v>
      </c>
      <c r="N181" s="584" t="str">
        <f t="shared" si="6"/>
        <v>富士見</v>
      </c>
      <c r="O181" s="585"/>
      <c r="P181" s="393"/>
    </row>
    <row r="182" spans="2:16" ht="15" customHeight="1">
      <c r="B182" s="131">
        <v>179</v>
      </c>
      <c r="C182" s="182" t="str">
        <f t="shared" si="5"/>
        <v/>
      </c>
      <c r="D182" s="174"/>
      <c r="E182" s="174"/>
      <c r="F182" s="174"/>
      <c r="G182" s="174"/>
      <c r="H182" s="170" t="str">
        <f>IF($M$2="","",VLOOKUP($M$2,学校番号,設定!$J$1,FALSE))</f>
        <v/>
      </c>
      <c r="I182" s="396"/>
      <c r="J182" s="519"/>
      <c r="K182" s="509" t="str">
        <f>IF($D182="","",IF($J182="","生年月日を入力",IF($J182&gt;設定!$G$24,"生年月日を訂正",IF($J182&gt;設定!$G$23,"C",IF($J182&gt;設定!$G$22,"B",IF($J182&gt;=設定!$E$22,"A","生年月日を訂正"))))))</f>
        <v/>
      </c>
      <c r="M182" s="391">
        <v>337</v>
      </c>
      <c r="N182" s="584" t="str">
        <f t="shared" si="6"/>
        <v>川崎</v>
      </c>
      <c r="O182" s="585"/>
      <c r="P182" s="393"/>
    </row>
    <row r="183" spans="2:16" ht="15" customHeight="1">
      <c r="B183" s="132">
        <v>180</v>
      </c>
      <c r="C183" s="183" t="str">
        <f t="shared" si="5"/>
        <v/>
      </c>
      <c r="D183" s="175"/>
      <c r="E183" s="175"/>
      <c r="F183" s="175"/>
      <c r="G183" s="175"/>
      <c r="H183" s="171" t="str">
        <f>IF($M$2="","",VLOOKUP($M$2,学校番号,設定!$J$1,FALSE))</f>
        <v/>
      </c>
      <c r="I183" s="397"/>
      <c r="J183" s="517"/>
      <c r="K183" s="510" t="str">
        <f>IF($D183="","",IF($J183="","生年月日を入力",IF($J183&gt;設定!$G$24,"生年月日を訂正",IF($J183&gt;設定!$G$23,"C",IF($J183&gt;設定!$G$22,"B",IF($J183&gt;=設定!$E$22,"A","生年月日を訂正"))))))</f>
        <v/>
      </c>
      <c r="M183" s="391">
        <v>339</v>
      </c>
      <c r="N183" s="584" t="str">
        <f t="shared" si="6"/>
        <v>川崎高附属</v>
      </c>
      <c r="O183" s="585"/>
      <c r="P183" s="393"/>
    </row>
    <row r="184" spans="2:16" ht="15" customHeight="1">
      <c r="B184" s="130">
        <v>181</v>
      </c>
      <c r="C184" s="181" t="str">
        <f t="shared" si="5"/>
        <v/>
      </c>
      <c r="D184" s="173"/>
      <c r="E184" s="173"/>
      <c r="F184" s="173"/>
      <c r="G184" s="173"/>
      <c r="H184" s="169" t="str">
        <f>IF($M$2="","",VLOOKUP($M$2,学校番号,設定!$J$1,FALSE))</f>
        <v/>
      </c>
      <c r="I184" s="395"/>
      <c r="J184" s="518"/>
      <c r="K184" s="508" t="str">
        <f>IF($D184="","",IF($J184="","生年月日を入力",IF($J184&gt;設定!$G$24,"生年月日を訂正",IF($J184&gt;設定!$G$23,"C",IF($J184&gt;設定!$G$22,"B",IF($J184&gt;=設定!$E$22,"A","生年月日を訂正"))))))</f>
        <v/>
      </c>
      <c r="M184" s="391">
        <v>341</v>
      </c>
      <c r="N184" s="584" t="str">
        <f t="shared" si="6"/>
        <v>南河原</v>
      </c>
      <c r="O184" s="585"/>
      <c r="P184" s="393"/>
    </row>
    <row r="185" spans="2:16" ht="15" customHeight="1">
      <c r="B185" s="130">
        <v>182</v>
      </c>
      <c r="C185" s="181" t="str">
        <f t="shared" si="5"/>
        <v/>
      </c>
      <c r="D185" s="173"/>
      <c r="E185" s="173"/>
      <c r="F185" s="173"/>
      <c r="G185" s="173"/>
      <c r="H185" s="169" t="str">
        <f>IF($M$2="","",VLOOKUP($M$2,学校番号,設定!$J$1,FALSE))</f>
        <v/>
      </c>
      <c r="I185" s="395"/>
      <c r="J185" s="518"/>
      <c r="K185" s="508" t="str">
        <f>IF($D185="","",IF($J185="","生年月日を入力",IF($J185&gt;設定!$G$24,"生年月日を訂正",IF($J185&gt;設定!$G$23,"C",IF($J185&gt;設定!$G$22,"B",IF($J185&gt;=設定!$E$22,"A","生年月日を訂正"))))))</f>
        <v/>
      </c>
      <c r="M185" s="391">
        <v>343</v>
      </c>
      <c r="N185" s="584" t="str">
        <f t="shared" si="6"/>
        <v>御幸</v>
      </c>
      <c r="O185" s="585"/>
      <c r="P185" s="393"/>
    </row>
    <row r="186" spans="2:16" ht="15" customHeight="1">
      <c r="B186" s="130">
        <v>183</v>
      </c>
      <c r="C186" s="181" t="str">
        <f t="shared" si="5"/>
        <v/>
      </c>
      <c r="D186" s="173"/>
      <c r="E186" s="173"/>
      <c r="F186" s="173"/>
      <c r="G186" s="173"/>
      <c r="H186" s="169" t="str">
        <f>IF($M$2="","",VLOOKUP($M$2,学校番号,設定!$J$1,FALSE))</f>
        <v/>
      </c>
      <c r="I186" s="395"/>
      <c r="J186" s="518"/>
      <c r="K186" s="508" t="str">
        <f>IF($D186="","",IF($J186="","生年月日を入力",IF($J186&gt;設定!$G$24,"生年月日を訂正",IF($J186&gt;設定!$G$23,"C",IF($J186&gt;設定!$G$22,"B",IF($J186&gt;=設定!$E$22,"A","生年月日を訂正"))))))</f>
        <v/>
      </c>
      <c r="M186" s="391">
        <v>345</v>
      </c>
      <c r="N186" s="584" t="str">
        <f t="shared" si="6"/>
        <v>塚越</v>
      </c>
      <c r="O186" s="585"/>
      <c r="P186" s="393"/>
    </row>
    <row r="187" spans="2:16" ht="15" customHeight="1">
      <c r="B187" s="131">
        <v>184</v>
      </c>
      <c r="C187" s="182" t="str">
        <f t="shared" si="5"/>
        <v/>
      </c>
      <c r="D187" s="174"/>
      <c r="E187" s="174"/>
      <c r="F187" s="174"/>
      <c r="G187" s="174"/>
      <c r="H187" s="170" t="str">
        <f>IF($M$2="","",VLOOKUP($M$2,学校番号,設定!$J$1,FALSE))</f>
        <v/>
      </c>
      <c r="I187" s="396"/>
      <c r="J187" s="519"/>
      <c r="K187" s="509" t="str">
        <f>IF($D187="","",IF($J187="","生年月日を入力",IF($J187&gt;設定!$G$24,"生年月日を訂正",IF($J187&gt;設定!$G$23,"C",IF($J187&gt;設定!$G$22,"B",IF($J187&gt;=設定!$E$22,"A","生年月日を訂正"))))))</f>
        <v/>
      </c>
      <c r="M187" s="391">
        <v>347</v>
      </c>
      <c r="N187" s="584" t="str">
        <f t="shared" si="6"/>
        <v>日吉</v>
      </c>
      <c r="O187" s="585"/>
      <c r="P187" s="393"/>
    </row>
    <row r="188" spans="2:16" ht="15" customHeight="1">
      <c r="B188" s="132">
        <v>185</v>
      </c>
      <c r="C188" s="183" t="str">
        <f t="shared" si="5"/>
        <v/>
      </c>
      <c r="D188" s="175"/>
      <c r="E188" s="175"/>
      <c r="F188" s="175"/>
      <c r="G188" s="175"/>
      <c r="H188" s="171" t="str">
        <f>IF($M$2="","",VLOOKUP($M$2,学校番号,設定!$J$1,FALSE))</f>
        <v/>
      </c>
      <c r="I188" s="397"/>
      <c r="J188" s="517"/>
      <c r="K188" s="510" t="str">
        <f>IF($D188="","",IF($J188="","生年月日を入力",IF($J188&gt;設定!$G$24,"生年月日を訂正",IF($J188&gt;設定!$G$23,"C",IF($J188&gt;設定!$G$22,"B",IF($J188&gt;=設定!$E$22,"A","生年月日を訂正"))))))</f>
        <v/>
      </c>
      <c r="M188" s="391">
        <v>349</v>
      </c>
      <c r="N188" s="584" t="str">
        <f t="shared" si="6"/>
        <v>南加瀬</v>
      </c>
      <c r="O188" s="585"/>
      <c r="P188" s="393"/>
    </row>
    <row r="189" spans="2:16" ht="15" customHeight="1">
      <c r="B189" s="130">
        <v>186</v>
      </c>
      <c r="C189" s="181" t="str">
        <f t="shared" si="5"/>
        <v/>
      </c>
      <c r="D189" s="173"/>
      <c r="E189" s="173"/>
      <c r="F189" s="173"/>
      <c r="G189" s="173"/>
      <c r="H189" s="169" t="str">
        <f>IF($M$2="","",VLOOKUP($M$2,学校番号,設定!$J$1,FALSE))</f>
        <v/>
      </c>
      <c r="I189" s="395"/>
      <c r="J189" s="518"/>
      <c r="K189" s="508" t="str">
        <f>IF($D189="","",IF($J189="","生年月日を入力",IF($J189&gt;設定!$G$24,"生年月日を訂正",IF($J189&gt;設定!$G$23,"C",IF($J189&gt;設定!$G$22,"B",IF($J189&gt;=設定!$E$22,"A","生年月日を訂正"))))))</f>
        <v/>
      </c>
      <c r="M189" s="391">
        <v>351</v>
      </c>
      <c r="N189" s="584" t="str">
        <f t="shared" si="6"/>
        <v/>
      </c>
      <c r="O189" s="585"/>
      <c r="P189" s="393"/>
    </row>
    <row r="190" spans="2:16" ht="15" customHeight="1">
      <c r="B190" s="130">
        <v>187</v>
      </c>
      <c r="C190" s="181" t="str">
        <f t="shared" si="5"/>
        <v/>
      </c>
      <c r="D190" s="173"/>
      <c r="E190" s="173"/>
      <c r="F190" s="173"/>
      <c r="G190" s="173"/>
      <c r="H190" s="169" t="str">
        <f>IF($M$2="","",VLOOKUP($M$2,学校番号,設定!$J$1,FALSE))</f>
        <v/>
      </c>
      <c r="I190" s="395"/>
      <c r="J190" s="518"/>
      <c r="K190" s="508" t="str">
        <f>IF($D190="","",IF($J190="","生年月日を入力",IF($J190&gt;設定!$G$24,"生年月日を訂正",IF($J190&gt;設定!$G$23,"C",IF($J190&gt;設定!$G$22,"B",IF($J190&gt;=設定!$E$22,"A","生年月日を訂正"))))))</f>
        <v/>
      </c>
      <c r="M190" s="391">
        <v>353</v>
      </c>
      <c r="N190" s="584" t="str">
        <f t="shared" si="6"/>
        <v>平間</v>
      </c>
      <c r="O190" s="585"/>
      <c r="P190" s="393"/>
    </row>
    <row r="191" spans="2:16" ht="15" customHeight="1">
      <c r="B191" s="130">
        <v>188</v>
      </c>
      <c r="C191" s="181" t="str">
        <f t="shared" si="5"/>
        <v/>
      </c>
      <c r="D191" s="173"/>
      <c r="E191" s="173"/>
      <c r="F191" s="173"/>
      <c r="G191" s="173"/>
      <c r="H191" s="169" t="str">
        <f>IF($M$2="","",VLOOKUP($M$2,学校番号,設定!$J$1,FALSE))</f>
        <v/>
      </c>
      <c r="I191" s="395"/>
      <c r="J191" s="518"/>
      <c r="K191" s="508" t="str">
        <f>IF($D191="","",IF($J191="","生年月日を入力",IF($J191&gt;設定!$G$24,"生年月日を訂正",IF($J191&gt;設定!$G$23,"C",IF($J191&gt;設定!$G$22,"B",IF($J191&gt;=設定!$E$22,"A","生年月日を訂正"))))))</f>
        <v/>
      </c>
      <c r="M191" s="391">
        <v>355</v>
      </c>
      <c r="N191" s="584" t="str">
        <f t="shared" si="6"/>
        <v>川崎玉川</v>
      </c>
      <c r="O191" s="585"/>
      <c r="P191" s="393"/>
    </row>
    <row r="192" spans="2:16" ht="15" customHeight="1">
      <c r="B192" s="131">
        <v>189</v>
      </c>
      <c r="C192" s="182" t="str">
        <f t="shared" si="5"/>
        <v/>
      </c>
      <c r="D192" s="174"/>
      <c r="E192" s="174"/>
      <c r="F192" s="174"/>
      <c r="G192" s="174"/>
      <c r="H192" s="170" t="str">
        <f>IF($M$2="","",VLOOKUP($M$2,学校番号,設定!$J$1,FALSE))</f>
        <v/>
      </c>
      <c r="I192" s="396"/>
      <c r="J192" s="519"/>
      <c r="K192" s="509" t="str">
        <f>IF($D192="","",IF($J192="","生年月日を入力",IF($J192&gt;設定!$G$24,"生年月日を訂正",IF($J192&gt;設定!$G$23,"C",IF($J192&gt;設定!$G$22,"B",IF($J192&gt;=設定!$E$22,"A","生年月日を訂正"))))))</f>
        <v/>
      </c>
      <c r="M192" s="391">
        <v>357</v>
      </c>
      <c r="N192" s="584" t="str">
        <f t="shared" si="6"/>
        <v>住吉</v>
      </c>
      <c r="O192" s="585"/>
      <c r="P192" s="393"/>
    </row>
    <row r="193" spans="2:16" ht="15" customHeight="1">
      <c r="B193" s="132">
        <v>190</v>
      </c>
      <c r="C193" s="183" t="str">
        <f t="shared" si="5"/>
        <v/>
      </c>
      <c r="D193" s="175"/>
      <c r="E193" s="175"/>
      <c r="F193" s="175"/>
      <c r="G193" s="175"/>
      <c r="H193" s="171" t="str">
        <f>IF($M$2="","",VLOOKUP($M$2,学校番号,設定!$J$1,FALSE))</f>
        <v/>
      </c>
      <c r="I193" s="397"/>
      <c r="J193" s="517"/>
      <c r="K193" s="510" t="str">
        <f>IF($D193="","",IF($J193="","生年月日を入力",IF($J193&gt;設定!$G$24,"生年月日を訂正",IF($J193&gt;設定!$G$23,"C",IF($J193&gt;設定!$G$22,"B",IF($J193&gt;=設定!$E$22,"A","生年月日を訂正"))))))</f>
        <v/>
      </c>
      <c r="M193" s="391">
        <v>359</v>
      </c>
      <c r="N193" s="584" t="str">
        <f t="shared" si="6"/>
        <v>井田</v>
      </c>
      <c r="O193" s="585"/>
      <c r="P193" s="393"/>
    </row>
    <row r="194" spans="2:16" ht="15" customHeight="1">
      <c r="B194" s="130">
        <v>191</v>
      </c>
      <c r="C194" s="181" t="str">
        <f t="shared" si="5"/>
        <v/>
      </c>
      <c r="D194" s="173"/>
      <c r="E194" s="173"/>
      <c r="F194" s="173"/>
      <c r="G194" s="173"/>
      <c r="H194" s="169" t="str">
        <f>IF($M$2="","",VLOOKUP($M$2,学校番号,設定!$J$1,FALSE))</f>
        <v/>
      </c>
      <c r="I194" s="395"/>
      <c r="J194" s="518"/>
      <c r="K194" s="508" t="str">
        <f>IF($D194="","",IF($J194="","生年月日を入力",IF($J194&gt;設定!$G$24,"生年月日を訂正",IF($J194&gt;設定!$G$23,"C",IF($J194&gt;設定!$G$22,"B",IF($J194&gt;=設定!$E$22,"A","生年月日を訂正"))))))</f>
        <v/>
      </c>
      <c r="M194" s="391">
        <v>361</v>
      </c>
      <c r="N194" s="584" t="str">
        <f t="shared" si="6"/>
        <v>今井</v>
      </c>
      <c r="O194" s="585"/>
      <c r="P194" s="393"/>
    </row>
    <row r="195" spans="2:16" ht="15" customHeight="1">
      <c r="B195" s="130">
        <v>192</v>
      </c>
      <c r="C195" s="181" t="str">
        <f t="shared" si="5"/>
        <v/>
      </c>
      <c r="D195" s="173"/>
      <c r="E195" s="173"/>
      <c r="F195" s="173"/>
      <c r="G195" s="173"/>
      <c r="H195" s="169" t="str">
        <f>IF($M$2="","",VLOOKUP($M$2,学校番号,設定!$J$1,FALSE))</f>
        <v/>
      </c>
      <c r="I195" s="395"/>
      <c r="J195" s="518"/>
      <c r="K195" s="508" t="str">
        <f>IF($D195="","",IF($J195="","生年月日を入力",IF($J195&gt;設定!$G$24,"生年月日を訂正",IF($J195&gt;設定!$G$23,"C",IF($J195&gt;設定!$G$22,"B",IF($J195&gt;=設定!$E$22,"A","生年月日を訂正"))))))</f>
        <v/>
      </c>
      <c r="M195" s="391">
        <v>363</v>
      </c>
      <c r="N195" s="584" t="str">
        <f t="shared" si="6"/>
        <v>川崎中原</v>
      </c>
      <c r="O195" s="585"/>
      <c r="P195" s="393"/>
    </row>
    <row r="196" spans="2:16" ht="15" customHeight="1">
      <c r="B196" s="130">
        <v>193</v>
      </c>
      <c r="C196" s="181" t="str">
        <f t="shared" ref="C196:C202" si="7">IF($M$2="","",SUM($M$2*100,B196))</f>
        <v/>
      </c>
      <c r="D196" s="173"/>
      <c r="E196" s="173"/>
      <c r="F196" s="173"/>
      <c r="G196" s="173"/>
      <c r="H196" s="169" t="str">
        <f>IF($M$2="","",VLOOKUP($M$2,学校番号,設定!$J$1,FALSE))</f>
        <v/>
      </c>
      <c r="I196" s="395"/>
      <c r="J196" s="518"/>
      <c r="K196" s="508" t="str">
        <f>IF($D196="","",IF($J196="","生年月日を入力",IF($J196&gt;設定!$G$24,"生年月日を訂正",IF($J196&gt;設定!$G$23,"C",IF($J196&gt;設定!$G$22,"B",IF($J196&gt;=設定!$E$22,"A","生年月日を訂正"))))))</f>
        <v/>
      </c>
      <c r="M196" s="391">
        <v>365</v>
      </c>
      <c r="N196" s="584" t="str">
        <f t="shared" si="6"/>
        <v>宮内</v>
      </c>
      <c r="O196" s="585"/>
      <c r="P196" s="393"/>
    </row>
    <row r="197" spans="2:16" ht="15" customHeight="1">
      <c r="B197" s="131">
        <v>194</v>
      </c>
      <c r="C197" s="182" t="str">
        <f t="shared" si="7"/>
        <v/>
      </c>
      <c r="D197" s="174"/>
      <c r="E197" s="174"/>
      <c r="F197" s="174"/>
      <c r="G197" s="174"/>
      <c r="H197" s="170" t="str">
        <f>IF($M$2="","",VLOOKUP($M$2,学校番号,設定!$J$1,FALSE))</f>
        <v/>
      </c>
      <c r="I197" s="396"/>
      <c r="J197" s="519"/>
      <c r="K197" s="509" t="str">
        <f>IF($D197="","",IF($J197="","生年月日を入力",IF($J197&gt;設定!$G$24,"生年月日を訂正",IF($J197&gt;設定!$G$23,"C",IF($J197&gt;設定!$G$22,"B",IF($J197&gt;=設定!$E$22,"A","生年月日を訂正"))))))</f>
        <v/>
      </c>
      <c r="M197" s="391">
        <v>367</v>
      </c>
      <c r="N197" s="584" t="str">
        <f t="shared" si="6"/>
        <v>西中原</v>
      </c>
      <c r="O197" s="585"/>
      <c r="P197" s="393"/>
    </row>
    <row r="198" spans="2:16" ht="15" customHeight="1">
      <c r="B198" s="132">
        <v>195</v>
      </c>
      <c r="C198" s="183" t="str">
        <f t="shared" si="7"/>
        <v/>
      </c>
      <c r="D198" s="175"/>
      <c r="E198" s="175"/>
      <c r="F198" s="175"/>
      <c r="G198" s="175"/>
      <c r="H198" s="171" t="str">
        <f>IF($M$2="","",VLOOKUP($M$2,学校番号,設定!$J$1,FALSE))</f>
        <v/>
      </c>
      <c r="I198" s="397"/>
      <c r="J198" s="517"/>
      <c r="K198" s="510" t="str">
        <f>IF($D198="","",IF($J198="","生年月日を入力",IF($J198&gt;設定!$G$24,"生年月日を訂正",IF($J198&gt;設定!$G$23,"C",IF($J198&gt;設定!$G$22,"B",IF($J198&gt;=設定!$E$22,"A","生年月日を訂正"))))))</f>
        <v/>
      </c>
      <c r="M198" s="391">
        <v>369</v>
      </c>
      <c r="N198" s="584" t="str">
        <f t="shared" si="6"/>
        <v/>
      </c>
      <c r="O198" s="585"/>
      <c r="P198" s="393"/>
    </row>
    <row r="199" spans="2:16" ht="15" customHeight="1">
      <c r="B199" s="130">
        <v>196</v>
      </c>
      <c r="C199" s="181" t="str">
        <f t="shared" si="7"/>
        <v/>
      </c>
      <c r="D199" s="173"/>
      <c r="E199" s="173"/>
      <c r="F199" s="173"/>
      <c r="G199" s="173"/>
      <c r="H199" s="169" t="str">
        <f>IF($M$2="","",VLOOKUP($M$2,学校番号,設定!$J$1,FALSE))</f>
        <v/>
      </c>
      <c r="I199" s="395"/>
      <c r="J199" s="518"/>
      <c r="K199" s="508" t="str">
        <f>IF($D199="","",IF($J199="","生年月日を入力",IF($J199&gt;設定!$G$24,"生年月日を訂正",IF($J199&gt;設定!$G$23,"C",IF($J199&gt;設定!$G$22,"B",IF($J199&gt;=設定!$E$22,"A","生年月日を訂正"))))))</f>
        <v/>
      </c>
      <c r="M199" s="391">
        <v>371</v>
      </c>
      <c r="N199" s="584" t="str">
        <f t="shared" si="6"/>
        <v>東橘</v>
      </c>
      <c r="O199" s="585"/>
      <c r="P199" s="393"/>
    </row>
    <row r="200" spans="2:16" ht="15" customHeight="1">
      <c r="B200" s="130">
        <v>197</v>
      </c>
      <c r="C200" s="181" t="str">
        <f t="shared" si="7"/>
        <v/>
      </c>
      <c r="D200" s="173"/>
      <c r="E200" s="173"/>
      <c r="F200" s="173"/>
      <c r="G200" s="173"/>
      <c r="H200" s="169" t="str">
        <f>IF($M$2="","",VLOOKUP($M$2,学校番号,設定!$J$1,FALSE))</f>
        <v/>
      </c>
      <c r="I200" s="395"/>
      <c r="J200" s="518"/>
      <c r="K200" s="508" t="str">
        <f>IF($D200="","",IF($J200="","生年月日を入力",IF($J200&gt;設定!$G$24,"生年月日を訂正",IF($J200&gt;設定!$G$23,"C",IF($J200&gt;設定!$G$22,"B",IF($J200&gt;=設定!$E$22,"A","生年月日を訂正"))))))</f>
        <v/>
      </c>
      <c r="M200" s="391">
        <v>373</v>
      </c>
      <c r="N200" s="584" t="str">
        <f t="shared" si="6"/>
        <v>川崎橘</v>
      </c>
      <c r="O200" s="585"/>
      <c r="P200" s="393"/>
    </row>
    <row r="201" spans="2:16" ht="15" customHeight="1">
      <c r="B201" s="130">
        <v>198</v>
      </c>
      <c r="C201" s="181" t="str">
        <f t="shared" si="7"/>
        <v/>
      </c>
      <c r="D201" s="173"/>
      <c r="E201" s="173"/>
      <c r="F201" s="173"/>
      <c r="G201" s="173"/>
      <c r="H201" s="169" t="str">
        <f>IF($M$2="","",VLOOKUP($M$2,学校番号,設定!$J$1,FALSE))</f>
        <v/>
      </c>
      <c r="I201" s="395"/>
      <c r="J201" s="518"/>
      <c r="K201" s="508" t="str">
        <f>IF($D201="","",IF($J201="","生年月日を入力",IF($J201&gt;設定!$G$24,"生年月日を訂正",IF($J201&gt;設定!$G$23,"C",IF($J201&gt;設定!$G$22,"B",IF($J201&gt;=設定!$E$22,"A","生年月日を訂正"))))))</f>
        <v/>
      </c>
      <c r="M201" s="391">
        <v>375</v>
      </c>
      <c r="N201" s="584" t="str">
        <f t="shared" si="6"/>
        <v>高津</v>
      </c>
      <c r="O201" s="585"/>
      <c r="P201" s="393"/>
    </row>
    <row r="202" spans="2:16" ht="15" customHeight="1" thickBot="1">
      <c r="B202" s="133">
        <v>199</v>
      </c>
      <c r="C202" s="184" t="str">
        <f t="shared" si="7"/>
        <v/>
      </c>
      <c r="D202" s="176"/>
      <c r="E202" s="176"/>
      <c r="F202" s="176"/>
      <c r="G202" s="176"/>
      <c r="H202" s="172" t="str">
        <f>IF($M$2="","",VLOOKUP($M$2,学校番号,設定!$J$1,FALSE))</f>
        <v/>
      </c>
      <c r="I202" s="398"/>
      <c r="J202" s="520"/>
      <c r="K202" s="511" t="str">
        <f>IF($D202="","",IF($J202="","生年月日を入力",IF($J202&gt;設定!$G$24,"生年月日を訂正",IF($J202&gt;設定!$G$23,"C",IF($J202&gt;設定!$G$22,"B",IF($J202&gt;=設定!$E$22,"A","生年月日を訂正"))))))</f>
        <v/>
      </c>
      <c r="M202" s="391">
        <v>377</v>
      </c>
      <c r="N202" s="584" t="str">
        <f t="shared" si="6"/>
        <v>東高津</v>
      </c>
      <c r="O202" s="585"/>
      <c r="P202" s="393"/>
    </row>
    <row r="203" spans="2:16" ht="15" customHeight="1">
      <c r="M203" s="391">
        <v>379</v>
      </c>
      <c r="N203" s="584" t="str">
        <f t="shared" si="6"/>
        <v>西高津</v>
      </c>
      <c r="O203" s="585"/>
      <c r="P203" s="393"/>
    </row>
    <row r="204" spans="2:16">
      <c r="M204" s="391">
        <v>381</v>
      </c>
      <c r="N204" s="584" t="str">
        <f t="shared" si="6"/>
        <v/>
      </c>
      <c r="O204" s="585"/>
      <c r="P204" s="393"/>
    </row>
    <row r="205" spans="2:16">
      <c r="M205" s="391">
        <v>383</v>
      </c>
      <c r="N205" s="584" t="str">
        <f t="shared" si="6"/>
        <v>宮崎</v>
      </c>
      <c r="O205" s="585"/>
      <c r="P205" s="393"/>
    </row>
    <row r="206" spans="2:16">
      <c r="M206" s="391">
        <v>385</v>
      </c>
      <c r="N206" s="584" t="str">
        <f t="shared" ref="N206:N269" si="8">IF(VLOOKUP($M206,学校番号,2,FALSE)="","",(VLOOKUP($M206,学校番号,2,FALSE)))</f>
        <v>野川</v>
      </c>
      <c r="O206" s="585"/>
      <c r="P206" s="393"/>
    </row>
    <row r="207" spans="2:16">
      <c r="M207" s="391">
        <v>387</v>
      </c>
      <c r="N207" s="584" t="str">
        <f t="shared" si="8"/>
        <v>川崎有馬</v>
      </c>
      <c r="O207" s="585"/>
      <c r="P207" s="393"/>
    </row>
    <row r="208" spans="2:16">
      <c r="M208" s="391">
        <v>389</v>
      </c>
      <c r="N208" s="584" t="str">
        <f t="shared" si="8"/>
        <v>宮前平</v>
      </c>
      <c r="O208" s="585"/>
      <c r="P208" s="393"/>
    </row>
    <row r="209" spans="13:16">
      <c r="M209" s="391">
        <v>391</v>
      </c>
      <c r="N209" s="584" t="str">
        <f t="shared" si="8"/>
        <v>向丘</v>
      </c>
      <c r="O209" s="585"/>
      <c r="P209" s="393"/>
    </row>
    <row r="210" spans="13:16">
      <c r="M210" s="391">
        <v>393</v>
      </c>
      <c r="N210" s="584" t="str">
        <f t="shared" si="8"/>
        <v>平</v>
      </c>
      <c r="O210" s="585"/>
      <c r="P210" s="393"/>
    </row>
    <row r="211" spans="13:16">
      <c r="M211" s="391">
        <v>395</v>
      </c>
      <c r="N211" s="584" t="str">
        <f t="shared" si="8"/>
        <v>菅生</v>
      </c>
      <c r="O211" s="585"/>
      <c r="P211" s="393"/>
    </row>
    <row r="212" spans="13:16">
      <c r="M212" s="391">
        <v>397</v>
      </c>
      <c r="N212" s="584" t="str">
        <f t="shared" si="8"/>
        <v>犬蔵</v>
      </c>
      <c r="O212" s="585"/>
      <c r="P212" s="393"/>
    </row>
    <row r="213" spans="13:16">
      <c r="M213" s="391">
        <v>399</v>
      </c>
      <c r="N213" s="584" t="str">
        <f t="shared" si="8"/>
        <v/>
      </c>
      <c r="O213" s="585"/>
      <c r="P213" s="393"/>
    </row>
    <row r="214" spans="13:16">
      <c r="M214" s="391">
        <v>401</v>
      </c>
      <c r="N214" s="584" t="str">
        <f t="shared" si="8"/>
        <v>稲田</v>
      </c>
      <c r="O214" s="585"/>
      <c r="P214" s="393"/>
    </row>
    <row r="215" spans="13:16">
      <c r="M215" s="391">
        <v>403</v>
      </c>
      <c r="N215" s="584" t="str">
        <f t="shared" si="8"/>
        <v>枡形</v>
      </c>
      <c r="O215" s="585"/>
      <c r="P215" s="393"/>
    </row>
    <row r="216" spans="13:16">
      <c r="M216" s="391">
        <v>405</v>
      </c>
      <c r="N216" s="584" t="str">
        <f t="shared" si="8"/>
        <v>中野島</v>
      </c>
      <c r="O216" s="585"/>
      <c r="P216" s="393"/>
    </row>
    <row r="217" spans="13:16">
      <c r="M217" s="391">
        <v>407</v>
      </c>
      <c r="N217" s="584" t="str">
        <f t="shared" si="8"/>
        <v>南菅</v>
      </c>
      <c r="O217" s="585"/>
      <c r="P217" s="393"/>
    </row>
    <row r="218" spans="13:16">
      <c r="M218" s="391">
        <v>409</v>
      </c>
      <c r="N218" s="584" t="str">
        <f t="shared" si="8"/>
        <v>菅</v>
      </c>
      <c r="O218" s="585"/>
      <c r="P218" s="393"/>
    </row>
    <row r="219" spans="13:16">
      <c r="M219" s="391">
        <v>411</v>
      </c>
      <c r="N219" s="584" t="str">
        <f t="shared" si="8"/>
        <v>生田</v>
      </c>
      <c r="O219" s="585"/>
      <c r="P219" s="393"/>
    </row>
    <row r="220" spans="13:16">
      <c r="M220" s="391">
        <v>413</v>
      </c>
      <c r="N220" s="584" t="str">
        <f t="shared" si="8"/>
        <v>南生田</v>
      </c>
      <c r="O220" s="585"/>
      <c r="P220" s="393"/>
    </row>
    <row r="221" spans="13:16">
      <c r="M221" s="391">
        <v>415</v>
      </c>
      <c r="N221" s="584" t="str">
        <f t="shared" si="8"/>
        <v/>
      </c>
      <c r="O221" s="585"/>
      <c r="P221" s="393"/>
    </row>
    <row r="222" spans="13:16">
      <c r="M222" s="391">
        <v>417</v>
      </c>
      <c r="N222" s="584" t="str">
        <f t="shared" si="8"/>
        <v>西生田</v>
      </c>
      <c r="O222" s="585"/>
      <c r="P222" s="393"/>
    </row>
    <row r="223" spans="13:16">
      <c r="M223" s="391">
        <v>419</v>
      </c>
      <c r="N223" s="584" t="str">
        <f t="shared" si="8"/>
        <v>金程</v>
      </c>
      <c r="O223" s="585"/>
      <c r="P223" s="393"/>
    </row>
    <row r="224" spans="13:16">
      <c r="M224" s="391">
        <v>421</v>
      </c>
      <c r="N224" s="584" t="str">
        <f t="shared" si="8"/>
        <v>川崎長沢</v>
      </c>
      <c r="O224" s="585"/>
      <c r="P224" s="393"/>
    </row>
    <row r="225" spans="13:16">
      <c r="M225" s="391">
        <v>423</v>
      </c>
      <c r="N225" s="584" t="str">
        <f t="shared" si="8"/>
        <v>柿生</v>
      </c>
      <c r="O225" s="585"/>
      <c r="P225" s="393"/>
    </row>
    <row r="226" spans="13:16">
      <c r="M226" s="391">
        <v>425</v>
      </c>
      <c r="N226" s="584" t="str">
        <f t="shared" si="8"/>
        <v>はるひ野</v>
      </c>
      <c r="O226" s="585"/>
      <c r="P226" s="393"/>
    </row>
    <row r="227" spans="13:16">
      <c r="M227" s="391">
        <v>427</v>
      </c>
      <c r="N227" s="584" t="str">
        <f t="shared" si="8"/>
        <v>王禅寺中央</v>
      </c>
      <c r="O227" s="585"/>
      <c r="P227" s="393"/>
    </row>
    <row r="228" spans="13:16">
      <c r="M228" s="391">
        <v>429</v>
      </c>
      <c r="N228" s="584" t="str">
        <f t="shared" si="8"/>
        <v>白鳥</v>
      </c>
      <c r="O228" s="585"/>
      <c r="P228" s="393"/>
    </row>
    <row r="229" spans="13:16">
      <c r="M229" s="391">
        <v>431</v>
      </c>
      <c r="N229" s="584" t="str">
        <f t="shared" si="8"/>
        <v>麻生</v>
      </c>
      <c r="O229" s="585"/>
      <c r="P229" s="393"/>
    </row>
    <row r="230" spans="13:16">
      <c r="M230" s="391">
        <v>433</v>
      </c>
      <c r="N230" s="584" t="str">
        <f t="shared" si="8"/>
        <v/>
      </c>
      <c r="O230" s="585"/>
      <c r="P230" s="393"/>
    </row>
    <row r="231" spans="13:16">
      <c r="M231" s="391">
        <v>435</v>
      </c>
      <c r="N231" s="584" t="str">
        <f t="shared" si="8"/>
        <v/>
      </c>
      <c r="O231" s="585"/>
      <c r="P231" s="393"/>
    </row>
    <row r="232" spans="13:16">
      <c r="M232" s="391">
        <v>437</v>
      </c>
      <c r="N232" s="584" t="str">
        <f t="shared" si="8"/>
        <v/>
      </c>
      <c r="O232" s="585"/>
      <c r="P232" s="393"/>
    </row>
    <row r="233" spans="13:16">
      <c r="M233" s="391">
        <v>439</v>
      </c>
      <c r="N233" s="584" t="str">
        <f t="shared" si="8"/>
        <v>久里浜</v>
      </c>
      <c r="O233" s="585"/>
      <c r="P233" s="393"/>
    </row>
    <row r="234" spans="13:16">
      <c r="M234" s="391">
        <v>441</v>
      </c>
      <c r="N234" s="584" t="str">
        <f t="shared" si="8"/>
        <v>鷹取</v>
      </c>
      <c r="O234" s="585"/>
      <c r="P234" s="393"/>
    </row>
    <row r="235" spans="13:16">
      <c r="M235" s="391">
        <v>443</v>
      </c>
      <c r="N235" s="584" t="str">
        <f t="shared" si="8"/>
        <v>横須賀神明</v>
      </c>
      <c r="O235" s="585"/>
      <c r="P235" s="393"/>
    </row>
    <row r="236" spans="13:16">
      <c r="M236" s="391">
        <v>445</v>
      </c>
      <c r="N236" s="584" t="str">
        <f t="shared" si="8"/>
        <v>野比</v>
      </c>
      <c r="O236" s="585"/>
      <c r="P236" s="393"/>
    </row>
    <row r="237" spans="13:16">
      <c r="M237" s="391">
        <v>447</v>
      </c>
      <c r="N237" s="584" t="str">
        <f t="shared" si="8"/>
        <v>北下浦</v>
      </c>
      <c r="O237" s="585"/>
      <c r="P237" s="393"/>
    </row>
    <row r="238" spans="13:16">
      <c r="M238" s="391">
        <v>449</v>
      </c>
      <c r="N238" s="584" t="str">
        <f t="shared" si="8"/>
        <v>長井</v>
      </c>
      <c r="O238" s="585"/>
      <c r="P238" s="393"/>
    </row>
    <row r="239" spans="13:16">
      <c r="M239" s="391">
        <v>451</v>
      </c>
      <c r="N239" s="584" t="str">
        <f t="shared" si="8"/>
        <v>武山</v>
      </c>
      <c r="O239" s="585"/>
      <c r="P239" s="393"/>
    </row>
    <row r="240" spans="13:16">
      <c r="M240" s="391">
        <v>453</v>
      </c>
      <c r="N240" s="584" t="str">
        <f t="shared" si="8"/>
        <v>大楠</v>
      </c>
      <c r="O240" s="585"/>
      <c r="P240" s="393"/>
    </row>
    <row r="241" spans="13:16">
      <c r="M241" s="391">
        <v>455</v>
      </c>
      <c r="N241" s="584" t="str">
        <f t="shared" si="8"/>
        <v>大矢部</v>
      </c>
      <c r="O241" s="585"/>
      <c r="P241" s="393"/>
    </row>
    <row r="242" spans="13:16">
      <c r="M242" s="391">
        <v>457</v>
      </c>
      <c r="N242" s="584" t="str">
        <f t="shared" si="8"/>
        <v>衣笠</v>
      </c>
      <c r="O242" s="585"/>
      <c r="P242" s="393"/>
    </row>
    <row r="243" spans="13:16">
      <c r="M243" s="391">
        <v>459</v>
      </c>
      <c r="N243" s="584" t="str">
        <f t="shared" si="8"/>
        <v>横須賀長沢</v>
      </c>
      <c r="O243" s="585"/>
      <c r="P243" s="393"/>
    </row>
    <row r="244" spans="13:16">
      <c r="M244" s="391">
        <v>461</v>
      </c>
      <c r="N244" s="584" t="str">
        <f t="shared" si="8"/>
        <v>岩戸</v>
      </c>
      <c r="O244" s="585"/>
      <c r="P244" s="393"/>
    </row>
    <row r="245" spans="13:16">
      <c r="M245" s="391">
        <v>463</v>
      </c>
      <c r="N245" s="584" t="str">
        <f t="shared" si="8"/>
        <v>浦賀</v>
      </c>
      <c r="O245" s="585"/>
      <c r="P245" s="393"/>
    </row>
    <row r="246" spans="13:16">
      <c r="M246" s="391">
        <v>465</v>
      </c>
      <c r="N246" s="584" t="str">
        <f t="shared" si="8"/>
        <v/>
      </c>
      <c r="O246" s="585"/>
      <c r="P246" s="393"/>
    </row>
    <row r="247" spans="13:16">
      <c r="M247" s="391">
        <v>467</v>
      </c>
      <c r="N247" s="584" t="str">
        <f t="shared" si="8"/>
        <v>横須賀鴨居</v>
      </c>
      <c r="O247" s="585"/>
      <c r="P247" s="393"/>
    </row>
    <row r="248" spans="13:16">
      <c r="M248" s="391">
        <v>469</v>
      </c>
      <c r="N248" s="584" t="str">
        <f t="shared" si="8"/>
        <v>追浜</v>
      </c>
      <c r="O248" s="585"/>
      <c r="P248" s="393"/>
    </row>
    <row r="249" spans="13:16">
      <c r="M249" s="391">
        <v>471</v>
      </c>
      <c r="N249" s="584" t="str">
        <f t="shared" si="8"/>
        <v>田浦</v>
      </c>
      <c r="O249" s="585"/>
      <c r="P249" s="393"/>
    </row>
    <row r="250" spans="13:16">
      <c r="M250" s="391">
        <v>473</v>
      </c>
      <c r="N250" s="584" t="str">
        <f t="shared" si="8"/>
        <v/>
      </c>
      <c r="O250" s="585"/>
      <c r="P250" s="393"/>
    </row>
    <row r="251" spans="13:16">
      <c r="M251" s="391">
        <v>475</v>
      </c>
      <c r="N251" s="584" t="str">
        <f t="shared" si="8"/>
        <v>坂本</v>
      </c>
      <c r="O251" s="585"/>
      <c r="P251" s="393"/>
    </row>
    <row r="252" spans="13:16">
      <c r="M252" s="391">
        <v>477</v>
      </c>
      <c r="N252" s="584" t="str">
        <f t="shared" si="8"/>
        <v>不入斗</v>
      </c>
      <c r="O252" s="585"/>
      <c r="P252" s="393"/>
    </row>
    <row r="253" spans="13:16">
      <c r="M253" s="391">
        <v>479</v>
      </c>
      <c r="N253" s="584" t="str">
        <f t="shared" si="8"/>
        <v>常葉</v>
      </c>
      <c r="O253" s="585"/>
      <c r="P253" s="393"/>
    </row>
    <row r="254" spans="13:16">
      <c r="M254" s="391">
        <v>481</v>
      </c>
      <c r="N254" s="584" t="str">
        <f t="shared" si="8"/>
        <v>公郷</v>
      </c>
      <c r="O254" s="585"/>
      <c r="P254" s="393"/>
    </row>
    <row r="255" spans="13:16">
      <c r="M255" s="391">
        <v>483</v>
      </c>
      <c r="N255" s="584" t="str">
        <f t="shared" si="8"/>
        <v>池上</v>
      </c>
      <c r="O255" s="585"/>
      <c r="P255" s="393"/>
    </row>
    <row r="256" spans="13:16">
      <c r="M256" s="391">
        <v>485</v>
      </c>
      <c r="N256" s="584" t="str">
        <f t="shared" si="8"/>
        <v>大津</v>
      </c>
      <c r="O256" s="585"/>
      <c r="P256" s="393"/>
    </row>
    <row r="257" spans="13:16">
      <c r="M257" s="391">
        <v>487</v>
      </c>
      <c r="N257" s="584" t="str">
        <f t="shared" si="8"/>
        <v>馬堀</v>
      </c>
      <c r="O257" s="585"/>
      <c r="P257" s="393"/>
    </row>
    <row r="258" spans="13:16">
      <c r="M258" s="391">
        <v>489</v>
      </c>
      <c r="N258" s="584" t="str">
        <f t="shared" si="8"/>
        <v/>
      </c>
      <c r="O258" s="585"/>
      <c r="P258" s="393"/>
    </row>
    <row r="259" spans="13:16">
      <c r="M259" s="391">
        <v>491</v>
      </c>
      <c r="N259" s="584" t="str">
        <f t="shared" si="8"/>
        <v/>
      </c>
      <c r="O259" s="585"/>
      <c r="P259" s="393"/>
    </row>
    <row r="260" spans="13:16">
      <c r="M260" s="391">
        <v>493</v>
      </c>
      <c r="N260" s="584" t="str">
        <f t="shared" si="8"/>
        <v/>
      </c>
      <c r="O260" s="585"/>
      <c r="P260" s="393"/>
    </row>
    <row r="261" spans="13:16">
      <c r="M261" s="391">
        <v>495</v>
      </c>
      <c r="N261" s="584" t="str">
        <f t="shared" si="8"/>
        <v/>
      </c>
      <c r="O261" s="585"/>
      <c r="P261" s="393"/>
    </row>
    <row r="262" spans="13:16">
      <c r="M262" s="391">
        <v>497</v>
      </c>
      <c r="N262" s="584" t="str">
        <f t="shared" si="8"/>
        <v/>
      </c>
      <c r="O262" s="585"/>
      <c r="P262" s="393"/>
    </row>
    <row r="263" spans="13:16">
      <c r="M263" s="391">
        <v>499</v>
      </c>
      <c r="N263" s="584" t="str">
        <f t="shared" si="8"/>
        <v>鎌倉第一</v>
      </c>
      <c r="O263" s="585"/>
      <c r="P263" s="393"/>
    </row>
    <row r="264" spans="13:16">
      <c r="M264" s="391">
        <v>501</v>
      </c>
      <c r="N264" s="584" t="str">
        <f t="shared" si="8"/>
        <v>鎌倉第二</v>
      </c>
      <c r="O264" s="585"/>
      <c r="P264" s="393"/>
    </row>
    <row r="265" spans="13:16">
      <c r="M265" s="391">
        <v>503</v>
      </c>
      <c r="N265" s="584" t="str">
        <f t="shared" si="8"/>
        <v>御成</v>
      </c>
      <c r="O265" s="585"/>
      <c r="P265" s="393"/>
    </row>
    <row r="266" spans="13:16">
      <c r="M266" s="391">
        <v>505</v>
      </c>
      <c r="N266" s="584" t="str">
        <f t="shared" si="8"/>
        <v>腰越</v>
      </c>
      <c r="O266" s="585"/>
      <c r="P266" s="393"/>
    </row>
    <row r="267" spans="13:16">
      <c r="M267" s="391">
        <v>507</v>
      </c>
      <c r="N267" s="584" t="str">
        <f t="shared" si="8"/>
        <v>深沢</v>
      </c>
      <c r="O267" s="585"/>
      <c r="P267" s="393"/>
    </row>
    <row r="268" spans="13:16">
      <c r="M268" s="391">
        <v>509</v>
      </c>
      <c r="N268" s="584" t="str">
        <f t="shared" si="8"/>
        <v>大船</v>
      </c>
      <c r="O268" s="585"/>
      <c r="P268" s="393"/>
    </row>
    <row r="269" spans="13:16">
      <c r="M269" s="391">
        <v>511</v>
      </c>
      <c r="N269" s="584" t="str">
        <f t="shared" si="8"/>
        <v>玉縄</v>
      </c>
      <c r="O269" s="585"/>
      <c r="P269" s="393"/>
    </row>
    <row r="270" spans="13:16">
      <c r="M270" s="391">
        <v>513</v>
      </c>
      <c r="N270" s="584" t="str">
        <f t="shared" ref="N270:N333" si="9">IF(VLOOKUP($M270,学校番号,2,FALSE)="","",(VLOOKUP($M270,学校番号,2,FALSE)))</f>
        <v>岩瀬</v>
      </c>
      <c r="O270" s="585"/>
      <c r="P270" s="393"/>
    </row>
    <row r="271" spans="13:16">
      <c r="M271" s="391">
        <v>515</v>
      </c>
      <c r="N271" s="584" t="str">
        <f t="shared" si="9"/>
        <v>手広</v>
      </c>
      <c r="O271" s="585"/>
      <c r="P271" s="393"/>
    </row>
    <row r="272" spans="13:16">
      <c r="M272" s="391">
        <v>517</v>
      </c>
      <c r="N272" s="584" t="str">
        <f t="shared" si="9"/>
        <v/>
      </c>
      <c r="O272" s="585"/>
      <c r="P272" s="393"/>
    </row>
    <row r="273" spans="13:16">
      <c r="M273" s="391">
        <v>519</v>
      </c>
      <c r="N273" s="584" t="str">
        <f t="shared" si="9"/>
        <v/>
      </c>
      <c r="O273" s="585"/>
      <c r="P273" s="393"/>
    </row>
    <row r="274" spans="13:16">
      <c r="M274" s="391">
        <v>521</v>
      </c>
      <c r="N274" s="584" t="str">
        <f t="shared" si="9"/>
        <v/>
      </c>
      <c r="O274" s="585"/>
      <c r="P274" s="393"/>
    </row>
    <row r="275" spans="13:16">
      <c r="M275" s="391">
        <v>523</v>
      </c>
      <c r="N275" s="584" t="str">
        <f t="shared" si="9"/>
        <v/>
      </c>
      <c r="O275" s="585"/>
      <c r="P275" s="393"/>
    </row>
    <row r="276" spans="13:16">
      <c r="M276" s="391">
        <v>525</v>
      </c>
      <c r="N276" s="584" t="str">
        <f t="shared" si="9"/>
        <v/>
      </c>
      <c r="O276" s="585"/>
      <c r="P276" s="393"/>
    </row>
    <row r="277" spans="13:16">
      <c r="M277" s="391">
        <v>527</v>
      </c>
      <c r="N277" s="584" t="str">
        <f t="shared" si="9"/>
        <v/>
      </c>
      <c r="O277" s="585"/>
      <c r="P277" s="393"/>
    </row>
    <row r="278" spans="13:16">
      <c r="M278" s="391">
        <v>529</v>
      </c>
      <c r="N278" s="584" t="str">
        <f t="shared" si="9"/>
        <v/>
      </c>
      <c r="O278" s="585"/>
      <c r="P278" s="393"/>
    </row>
    <row r="279" spans="13:16">
      <c r="M279" s="391">
        <v>531</v>
      </c>
      <c r="N279" s="584" t="str">
        <f t="shared" si="9"/>
        <v/>
      </c>
      <c r="O279" s="585"/>
      <c r="P279" s="393"/>
    </row>
    <row r="280" spans="13:16">
      <c r="M280" s="391">
        <v>533</v>
      </c>
      <c r="N280" s="584" t="str">
        <f t="shared" si="9"/>
        <v>高浜</v>
      </c>
      <c r="O280" s="585"/>
      <c r="P280" s="393"/>
    </row>
    <row r="281" spans="13:16">
      <c r="M281" s="391">
        <v>535</v>
      </c>
      <c r="N281" s="584" t="str">
        <f t="shared" si="9"/>
        <v>善行</v>
      </c>
      <c r="O281" s="585"/>
      <c r="P281" s="393"/>
    </row>
    <row r="282" spans="13:16">
      <c r="M282" s="391">
        <v>537</v>
      </c>
      <c r="N282" s="584" t="str">
        <f t="shared" si="9"/>
        <v>秋葉台</v>
      </c>
      <c r="O282" s="585"/>
      <c r="P282" s="393"/>
    </row>
    <row r="283" spans="13:16">
      <c r="M283" s="391">
        <v>539</v>
      </c>
      <c r="N283" s="584" t="str">
        <f t="shared" si="9"/>
        <v>大庭</v>
      </c>
      <c r="O283" s="585"/>
      <c r="P283" s="393"/>
    </row>
    <row r="284" spans="13:16">
      <c r="M284" s="391">
        <v>541</v>
      </c>
      <c r="N284" s="584" t="str">
        <f t="shared" si="9"/>
        <v>村岡</v>
      </c>
      <c r="O284" s="585"/>
      <c r="P284" s="393"/>
    </row>
    <row r="285" spans="13:16">
      <c r="M285" s="391">
        <v>543</v>
      </c>
      <c r="N285" s="584" t="str">
        <f t="shared" si="9"/>
        <v>湘南台</v>
      </c>
      <c r="O285" s="585"/>
      <c r="P285" s="393"/>
    </row>
    <row r="286" spans="13:16">
      <c r="M286" s="391">
        <v>545</v>
      </c>
      <c r="N286" s="584" t="str">
        <f t="shared" si="9"/>
        <v>高倉</v>
      </c>
      <c r="O286" s="585"/>
      <c r="P286" s="393"/>
    </row>
    <row r="287" spans="13:16">
      <c r="M287" s="391">
        <v>547</v>
      </c>
      <c r="N287" s="584" t="str">
        <f t="shared" si="9"/>
        <v>滝の沢</v>
      </c>
      <c r="O287" s="585"/>
      <c r="P287" s="393"/>
    </row>
    <row r="288" spans="13:16">
      <c r="M288" s="391">
        <v>549</v>
      </c>
      <c r="N288" s="584" t="str">
        <f t="shared" si="9"/>
        <v>大清水</v>
      </c>
      <c r="O288" s="585"/>
      <c r="P288" s="393"/>
    </row>
    <row r="289" spans="13:16">
      <c r="M289" s="391">
        <v>551</v>
      </c>
      <c r="N289" s="584" t="str">
        <f t="shared" si="9"/>
        <v>羽鳥</v>
      </c>
      <c r="O289" s="585"/>
      <c r="P289" s="393"/>
    </row>
    <row r="290" spans="13:16">
      <c r="M290" s="391">
        <v>553</v>
      </c>
      <c r="N290" s="584" t="str">
        <f t="shared" si="9"/>
        <v>藤沢第一</v>
      </c>
      <c r="O290" s="585"/>
      <c r="P290" s="393"/>
    </row>
    <row r="291" spans="13:16">
      <c r="M291" s="391">
        <v>555</v>
      </c>
      <c r="N291" s="584" t="str">
        <f t="shared" si="9"/>
        <v>明治</v>
      </c>
      <c r="O291" s="585"/>
      <c r="P291" s="393"/>
    </row>
    <row r="292" spans="13:16">
      <c r="M292" s="391">
        <v>557</v>
      </c>
      <c r="N292" s="584" t="str">
        <f t="shared" si="9"/>
        <v>鵠沼</v>
      </c>
      <c r="O292" s="585"/>
      <c r="P292" s="393"/>
    </row>
    <row r="293" spans="13:16">
      <c r="M293" s="391">
        <v>559</v>
      </c>
      <c r="N293" s="584" t="str">
        <f t="shared" si="9"/>
        <v>藤沢六会</v>
      </c>
      <c r="O293" s="585"/>
      <c r="P293" s="393"/>
    </row>
    <row r="294" spans="13:16">
      <c r="M294" s="391">
        <v>561</v>
      </c>
      <c r="N294" s="584" t="str">
        <f t="shared" si="9"/>
        <v>片瀬</v>
      </c>
      <c r="O294" s="585"/>
      <c r="P294" s="393"/>
    </row>
    <row r="295" spans="13:16">
      <c r="M295" s="391">
        <v>563</v>
      </c>
      <c r="N295" s="584" t="str">
        <f t="shared" si="9"/>
        <v>御所見</v>
      </c>
      <c r="O295" s="585"/>
      <c r="P295" s="393"/>
    </row>
    <row r="296" spans="13:16">
      <c r="M296" s="391">
        <v>565</v>
      </c>
      <c r="N296" s="584" t="str">
        <f t="shared" si="9"/>
        <v>湘洋</v>
      </c>
      <c r="O296" s="585"/>
      <c r="P296" s="393"/>
    </row>
    <row r="297" spans="13:16">
      <c r="M297" s="391">
        <v>567</v>
      </c>
      <c r="N297" s="584" t="str">
        <f t="shared" si="9"/>
        <v>長後</v>
      </c>
      <c r="O297" s="585"/>
      <c r="P297" s="393"/>
    </row>
    <row r="298" spans="13:16">
      <c r="M298" s="391">
        <v>569</v>
      </c>
      <c r="N298" s="584" t="str">
        <f t="shared" si="9"/>
        <v>藤ヶ岡</v>
      </c>
      <c r="O298" s="585"/>
      <c r="P298" s="393"/>
    </row>
    <row r="299" spans="13:16">
      <c r="M299" s="391">
        <v>571</v>
      </c>
      <c r="N299" s="584" t="str">
        <f t="shared" si="9"/>
        <v>茅ヶ崎第一</v>
      </c>
      <c r="O299" s="585"/>
      <c r="P299" s="393"/>
    </row>
    <row r="300" spans="13:16">
      <c r="M300" s="391">
        <v>573</v>
      </c>
      <c r="N300" s="584" t="str">
        <f t="shared" si="9"/>
        <v>鶴嶺</v>
      </c>
      <c r="O300" s="585"/>
      <c r="P300" s="393"/>
    </row>
    <row r="301" spans="13:16">
      <c r="M301" s="391">
        <v>575</v>
      </c>
      <c r="N301" s="584" t="str">
        <f t="shared" si="9"/>
        <v>松林</v>
      </c>
      <c r="O301" s="585"/>
      <c r="P301" s="393"/>
    </row>
    <row r="302" spans="13:16">
      <c r="M302" s="391">
        <v>577</v>
      </c>
      <c r="N302" s="584" t="str">
        <f t="shared" si="9"/>
        <v>西浜</v>
      </c>
      <c r="O302" s="585"/>
      <c r="P302" s="393"/>
    </row>
    <row r="303" spans="13:16">
      <c r="M303" s="391">
        <v>579</v>
      </c>
      <c r="N303" s="584" t="str">
        <f t="shared" si="9"/>
        <v>松浪</v>
      </c>
      <c r="O303" s="585"/>
      <c r="P303" s="393"/>
    </row>
    <row r="304" spans="13:16">
      <c r="M304" s="391">
        <v>581</v>
      </c>
      <c r="N304" s="584" t="str">
        <f t="shared" si="9"/>
        <v>梅田</v>
      </c>
      <c r="O304" s="585"/>
      <c r="P304" s="393"/>
    </row>
    <row r="305" spans="13:16">
      <c r="M305" s="391">
        <v>583</v>
      </c>
      <c r="N305" s="584" t="str">
        <f t="shared" si="9"/>
        <v>鶴が台</v>
      </c>
      <c r="O305" s="585"/>
      <c r="P305" s="393"/>
    </row>
    <row r="306" spans="13:16">
      <c r="M306" s="391">
        <v>585</v>
      </c>
      <c r="N306" s="584" t="str">
        <f t="shared" si="9"/>
        <v>浜須賀</v>
      </c>
      <c r="O306" s="585"/>
      <c r="P306" s="393"/>
    </row>
    <row r="307" spans="13:16">
      <c r="M307" s="391">
        <v>587</v>
      </c>
      <c r="N307" s="584" t="str">
        <f t="shared" si="9"/>
        <v>北陽</v>
      </c>
      <c r="O307" s="585"/>
      <c r="P307" s="393"/>
    </row>
    <row r="308" spans="13:16">
      <c r="M308" s="391">
        <v>589</v>
      </c>
      <c r="N308" s="584" t="str">
        <f t="shared" si="9"/>
        <v>中島</v>
      </c>
      <c r="O308" s="585"/>
      <c r="P308" s="393"/>
    </row>
    <row r="309" spans="13:16">
      <c r="M309" s="391">
        <v>591</v>
      </c>
      <c r="N309" s="584" t="str">
        <f t="shared" si="9"/>
        <v>円蔵</v>
      </c>
      <c r="O309" s="585"/>
      <c r="P309" s="393"/>
    </row>
    <row r="310" spans="13:16">
      <c r="M310" s="391">
        <v>593</v>
      </c>
      <c r="N310" s="584" t="str">
        <f t="shared" si="9"/>
        <v>赤羽根</v>
      </c>
      <c r="O310" s="585"/>
      <c r="P310" s="393"/>
    </row>
    <row r="311" spans="13:16">
      <c r="M311" s="391">
        <v>595</v>
      </c>
      <c r="N311" s="584" t="str">
        <f t="shared" si="9"/>
        <v>萩園</v>
      </c>
      <c r="O311" s="585"/>
      <c r="P311" s="393"/>
    </row>
    <row r="312" spans="13:16">
      <c r="M312" s="391">
        <v>597</v>
      </c>
      <c r="N312" s="584" t="str">
        <f t="shared" si="9"/>
        <v/>
      </c>
      <c r="O312" s="585"/>
      <c r="P312" s="393"/>
    </row>
    <row r="313" spans="13:16">
      <c r="M313" s="391">
        <v>599</v>
      </c>
      <c r="N313" s="584" t="str">
        <f t="shared" si="9"/>
        <v/>
      </c>
      <c r="O313" s="585"/>
      <c r="P313" s="393"/>
    </row>
    <row r="314" spans="13:16">
      <c r="M314" s="391">
        <v>601</v>
      </c>
      <c r="N314" s="584" t="str">
        <f t="shared" si="9"/>
        <v/>
      </c>
      <c r="O314" s="585"/>
      <c r="P314" s="393"/>
    </row>
    <row r="315" spans="13:16">
      <c r="M315" s="391">
        <v>603</v>
      </c>
      <c r="N315" s="584" t="str">
        <f t="shared" si="9"/>
        <v>逗子</v>
      </c>
      <c r="O315" s="585"/>
      <c r="P315" s="393"/>
    </row>
    <row r="316" spans="13:16">
      <c r="M316" s="391">
        <v>605</v>
      </c>
      <c r="N316" s="584" t="str">
        <f t="shared" si="9"/>
        <v>久木</v>
      </c>
      <c r="O316" s="585"/>
      <c r="P316" s="393"/>
    </row>
    <row r="317" spans="13:16">
      <c r="M317" s="391">
        <v>607</v>
      </c>
      <c r="N317" s="584" t="str">
        <f t="shared" si="9"/>
        <v>沼間</v>
      </c>
      <c r="O317" s="585"/>
      <c r="P317" s="393"/>
    </row>
    <row r="318" spans="13:16">
      <c r="M318" s="391">
        <v>609</v>
      </c>
      <c r="N318" s="584" t="str">
        <f t="shared" si="9"/>
        <v/>
      </c>
      <c r="O318" s="585"/>
      <c r="P318" s="393"/>
    </row>
    <row r="319" spans="13:16">
      <c r="M319" s="391">
        <v>611</v>
      </c>
      <c r="N319" s="584" t="str">
        <f t="shared" si="9"/>
        <v>葉山</v>
      </c>
      <c r="O319" s="585"/>
      <c r="P319" s="393"/>
    </row>
    <row r="320" spans="13:16" ht="20.100000000000001" customHeight="1">
      <c r="M320" s="391">
        <v>613</v>
      </c>
      <c r="N320" s="584" t="str">
        <f t="shared" si="9"/>
        <v>南郷</v>
      </c>
      <c r="O320" s="585"/>
      <c r="P320" s="393"/>
    </row>
    <row r="321" spans="13:16">
      <c r="M321" s="391">
        <v>615</v>
      </c>
      <c r="N321" s="584" t="str">
        <f t="shared" si="9"/>
        <v/>
      </c>
      <c r="O321" s="585"/>
      <c r="P321" s="393"/>
    </row>
    <row r="322" spans="13:16">
      <c r="M322" s="391">
        <v>617</v>
      </c>
      <c r="N322" s="584" t="str">
        <f t="shared" si="9"/>
        <v/>
      </c>
      <c r="O322" s="585"/>
      <c r="P322" s="393"/>
    </row>
    <row r="323" spans="13:16">
      <c r="M323" s="391">
        <v>619</v>
      </c>
      <c r="N323" s="584" t="str">
        <f t="shared" si="9"/>
        <v>初声</v>
      </c>
      <c r="O323" s="585"/>
      <c r="P323" s="393"/>
    </row>
    <row r="324" spans="13:16">
      <c r="M324" s="391">
        <v>621</v>
      </c>
      <c r="N324" s="584" t="str">
        <f t="shared" si="9"/>
        <v/>
      </c>
      <c r="O324" s="585"/>
      <c r="P324" s="393"/>
    </row>
    <row r="325" spans="13:16">
      <c r="M325" s="391">
        <v>623</v>
      </c>
      <c r="N325" s="584" t="str">
        <f t="shared" si="9"/>
        <v>三崎</v>
      </c>
      <c r="O325" s="585"/>
      <c r="P325" s="393"/>
    </row>
    <row r="326" spans="13:16">
      <c r="M326" s="391">
        <v>625</v>
      </c>
      <c r="N326" s="584" t="str">
        <f t="shared" si="9"/>
        <v>南下浦</v>
      </c>
      <c r="O326" s="585"/>
      <c r="P326" s="393"/>
    </row>
    <row r="327" spans="13:16">
      <c r="M327" s="391">
        <v>627</v>
      </c>
      <c r="N327" s="584" t="str">
        <f t="shared" si="9"/>
        <v/>
      </c>
      <c r="O327" s="585"/>
      <c r="P327" s="393"/>
    </row>
    <row r="328" spans="13:16">
      <c r="M328" s="391">
        <v>629</v>
      </c>
      <c r="N328" s="584" t="str">
        <f t="shared" si="9"/>
        <v/>
      </c>
      <c r="O328" s="585"/>
      <c r="P328" s="393"/>
    </row>
    <row r="329" spans="13:16">
      <c r="M329" s="391">
        <v>631</v>
      </c>
      <c r="N329" s="584" t="str">
        <f t="shared" si="9"/>
        <v>寒川</v>
      </c>
      <c r="O329" s="585"/>
      <c r="P329" s="393"/>
    </row>
    <row r="330" spans="13:16">
      <c r="M330" s="391">
        <v>633</v>
      </c>
      <c r="N330" s="584" t="str">
        <f t="shared" si="9"/>
        <v>旭が丘</v>
      </c>
      <c r="O330" s="585"/>
      <c r="P330" s="393"/>
    </row>
    <row r="331" spans="13:16">
      <c r="M331" s="391">
        <v>635</v>
      </c>
      <c r="N331" s="584" t="str">
        <f t="shared" si="9"/>
        <v>寒川東</v>
      </c>
      <c r="O331" s="585"/>
      <c r="P331" s="393"/>
    </row>
    <row r="332" spans="13:16">
      <c r="M332" s="391">
        <v>637</v>
      </c>
      <c r="N332" s="584" t="str">
        <f t="shared" si="9"/>
        <v/>
      </c>
      <c r="O332" s="585"/>
      <c r="P332" s="393"/>
    </row>
    <row r="333" spans="13:16">
      <c r="M333" s="391">
        <v>639</v>
      </c>
      <c r="N333" s="584" t="str">
        <f t="shared" si="9"/>
        <v/>
      </c>
      <c r="O333" s="585"/>
      <c r="P333" s="393"/>
    </row>
    <row r="334" spans="13:16">
      <c r="M334" s="391">
        <v>641</v>
      </c>
      <c r="N334" s="584" t="str">
        <f t="shared" ref="N334:N397" si="10">IF(VLOOKUP($M334,学校番号,2,FALSE)="","",(VLOOKUP($M334,学校番号,2,FALSE)))</f>
        <v>相模原相陽</v>
      </c>
      <c r="O334" s="585"/>
      <c r="P334" s="393"/>
    </row>
    <row r="335" spans="13:16">
      <c r="M335" s="391">
        <v>643</v>
      </c>
      <c r="N335" s="584" t="str">
        <f t="shared" si="10"/>
        <v>上溝</v>
      </c>
      <c r="O335" s="585"/>
      <c r="P335" s="393"/>
    </row>
    <row r="336" spans="13:16">
      <c r="M336" s="391">
        <v>645</v>
      </c>
      <c r="N336" s="584" t="str">
        <f t="shared" si="10"/>
        <v>相模原田名</v>
      </c>
      <c r="O336" s="585"/>
      <c r="P336" s="393"/>
    </row>
    <row r="337" spans="13:16">
      <c r="M337" s="391">
        <v>647</v>
      </c>
      <c r="N337" s="584" t="str">
        <f t="shared" si="10"/>
        <v>大沢</v>
      </c>
      <c r="O337" s="585"/>
      <c r="P337" s="393"/>
    </row>
    <row r="338" spans="13:16">
      <c r="M338" s="391">
        <v>649</v>
      </c>
      <c r="N338" s="584" t="str">
        <f t="shared" si="10"/>
        <v>相模原旭</v>
      </c>
      <c r="O338" s="585"/>
      <c r="P338" s="393"/>
    </row>
    <row r="339" spans="13:16">
      <c r="M339" s="391">
        <v>651</v>
      </c>
      <c r="N339" s="584" t="str">
        <f t="shared" si="10"/>
        <v>大野北</v>
      </c>
      <c r="O339" s="585"/>
      <c r="P339" s="393"/>
    </row>
    <row r="340" spans="13:16">
      <c r="M340" s="391">
        <v>653</v>
      </c>
      <c r="N340" s="584" t="str">
        <f t="shared" si="10"/>
        <v>大野南</v>
      </c>
      <c r="O340" s="585"/>
      <c r="P340" s="393"/>
    </row>
    <row r="341" spans="13:16">
      <c r="M341" s="391">
        <v>655</v>
      </c>
      <c r="N341" s="584" t="str">
        <f t="shared" si="10"/>
        <v>相模台</v>
      </c>
      <c r="O341" s="585"/>
      <c r="P341" s="393"/>
    </row>
    <row r="342" spans="13:16">
      <c r="M342" s="391">
        <v>657</v>
      </c>
      <c r="N342" s="584" t="str">
        <f t="shared" si="10"/>
        <v>清新</v>
      </c>
      <c r="O342" s="585"/>
      <c r="P342" s="393"/>
    </row>
    <row r="343" spans="13:16">
      <c r="M343" s="391">
        <v>659</v>
      </c>
      <c r="N343" s="584" t="str">
        <f t="shared" si="10"/>
        <v>上鶴間</v>
      </c>
      <c r="O343" s="585"/>
      <c r="P343" s="393"/>
    </row>
    <row r="344" spans="13:16">
      <c r="M344" s="391">
        <v>661</v>
      </c>
      <c r="N344" s="584" t="str">
        <f t="shared" si="10"/>
        <v>麻溝台</v>
      </c>
      <c r="O344" s="585"/>
      <c r="P344" s="393"/>
    </row>
    <row r="345" spans="13:16">
      <c r="M345" s="391">
        <v>663</v>
      </c>
      <c r="N345" s="584" t="str">
        <f t="shared" si="10"/>
        <v>共和</v>
      </c>
      <c r="O345" s="585"/>
      <c r="P345" s="393"/>
    </row>
    <row r="346" spans="13:16">
      <c r="M346" s="391">
        <v>665</v>
      </c>
      <c r="N346" s="584" t="str">
        <f t="shared" si="10"/>
        <v>相模原緑が丘</v>
      </c>
      <c r="O346" s="585"/>
      <c r="P346" s="393"/>
    </row>
    <row r="347" spans="13:16">
      <c r="M347" s="391">
        <v>667</v>
      </c>
      <c r="N347" s="584" t="str">
        <f t="shared" si="10"/>
        <v>大野台</v>
      </c>
      <c r="O347" s="585"/>
      <c r="P347" s="393"/>
    </row>
    <row r="348" spans="13:16">
      <c r="M348" s="391">
        <v>669</v>
      </c>
      <c r="N348" s="584" t="str">
        <f t="shared" si="10"/>
        <v>相武台</v>
      </c>
      <c r="O348" s="585"/>
      <c r="P348" s="393"/>
    </row>
    <row r="349" spans="13:16">
      <c r="M349" s="391">
        <v>671</v>
      </c>
      <c r="N349" s="584" t="str">
        <f t="shared" si="10"/>
        <v>谷口</v>
      </c>
      <c r="O349" s="585"/>
      <c r="P349" s="393"/>
    </row>
    <row r="350" spans="13:16">
      <c r="M350" s="391">
        <v>673</v>
      </c>
      <c r="N350" s="584" t="str">
        <f t="shared" si="10"/>
        <v>中央</v>
      </c>
      <c r="O350" s="585"/>
      <c r="P350" s="393"/>
    </row>
    <row r="351" spans="13:16">
      <c r="M351" s="391">
        <v>675</v>
      </c>
      <c r="N351" s="584" t="str">
        <f t="shared" si="10"/>
        <v>新町</v>
      </c>
      <c r="O351" s="585"/>
      <c r="P351" s="393"/>
    </row>
    <row r="352" spans="13:16">
      <c r="M352" s="391">
        <v>677</v>
      </c>
      <c r="N352" s="584" t="str">
        <f t="shared" si="10"/>
        <v>弥栄</v>
      </c>
      <c r="O352" s="585"/>
      <c r="P352" s="393"/>
    </row>
    <row r="353" spans="13:16">
      <c r="M353" s="391">
        <v>679</v>
      </c>
      <c r="N353" s="584" t="str">
        <f t="shared" si="10"/>
        <v>相原</v>
      </c>
      <c r="O353" s="585"/>
      <c r="P353" s="393"/>
    </row>
    <row r="354" spans="13:16">
      <c r="M354" s="391">
        <v>681</v>
      </c>
      <c r="N354" s="584" t="str">
        <f t="shared" si="10"/>
        <v>上溝南</v>
      </c>
      <c r="O354" s="585"/>
      <c r="P354" s="393"/>
    </row>
    <row r="355" spans="13:16">
      <c r="M355" s="391">
        <v>683</v>
      </c>
      <c r="N355" s="584" t="str">
        <f t="shared" si="10"/>
        <v>小山</v>
      </c>
      <c r="O355" s="585"/>
      <c r="P355" s="393"/>
    </row>
    <row r="356" spans="13:16">
      <c r="M356" s="391">
        <v>685</v>
      </c>
      <c r="N356" s="584" t="str">
        <f t="shared" si="10"/>
        <v>若草</v>
      </c>
      <c r="O356" s="585"/>
      <c r="P356" s="393"/>
    </row>
    <row r="357" spans="13:16">
      <c r="M357" s="391">
        <v>687</v>
      </c>
      <c r="N357" s="584" t="str">
        <f t="shared" si="10"/>
        <v>由野台</v>
      </c>
      <c r="O357" s="585"/>
      <c r="P357" s="393"/>
    </row>
    <row r="358" spans="13:16">
      <c r="M358" s="391">
        <v>689</v>
      </c>
      <c r="N358" s="584" t="str">
        <f t="shared" si="10"/>
        <v>内出</v>
      </c>
      <c r="O358" s="585"/>
      <c r="P358" s="393"/>
    </row>
    <row r="359" spans="13:16">
      <c r="M359" s="391">
        <v>691</v>
      </c>
      <c r="N359" s="584" t="str">
        <f t="shared" si="10"/>
        <v>鵜野森</v>
      </c>
      <c r="O359" s="585"/>
      <c r="P359" s="393"/>
    </row>
    <row r="360" spans="13:16">
      <c r="M360" s="391">
        <v>693</v>
      </c>
      <c r="N360" s="584" t="str">
        <f t="shared" si="10"/>
        <v>東林</v>
      </c>
      <c r="O360" s="585"/>
      <c r="P360" s="393"/>
    </row>
    <row r="361" spans="13:16">
      <c r="M361" s="391">
        <v>695</v>
      </c>
      <c r="N361" s="584" t="str">
        <f t="shared" si="10"/>
        <v/>
      </c>
      <c r="O361" s="585"/>
      <c r="P361" s="393"/>
    </row>
    <row r="362" spans="13:16">
      <c r="M362" s="391">
        <v>697</v>
      </c>
      <c r="N362" s="584" t="str">
        <f t="shared" si="10"/>
        <v/>
      </c>
      <c r="O362" s="585"/>
      <c r="P362" s="393"/>
    </row>
    <row r="363" spans="13:16">
      <c r="M363" s="391">
        <v>699</v>
      </c>
      <c r="N363" s="584" t="str">
        <f t="shared" si="10"/>
        <v/>
      </c>
      <c r="O363" s="585"/>
      <c r="P363" s="393"/>
    </row>
    <row r="364" spans="13:16">
      <c r="M364" s="391">
        <v>701</v>
      </c>
      <c r="N364" s="584" t="str">
        <f t="shared" si="10"/>
        <v/>
      </c>
      <c r="O364" s="585"/>
      <c r="P364" s="393"/>
    </row>
    <row r="365" spans="13:16">
      <c r="M365" s="391">
        <v>703</v>
      </c>
      <c r="N365" s="584" t="str">
        <f t="shared" si="10"/>
        <v/>
      </c>
      <c r="O365" s="585"/>
      <c r="P365" s="393"/>
    </row>
    <row r="366" spans="13:16">
      <c r="M366" s="391">
        <v>705</v>
      </c>
      <c r="N366" s="584" t="str">
        <f t="shared" si="10"/>
        <v>つきみ野</v>
      </c>
      <c r="O366" s="585"/>
      <c r="P366" s="393"/>
    </row>
    <row r="367" spans="13:16">
      <c r="M367" s="391">
        <v>707</v>
      </c>
      <c r="N367" s="584" t="str">
        <f t="shared" si="10"/>
        <v>鶴間</v>
      </c>
      <c r="O367" s="585"/>
      <c r="P367" s="393"/>
    </row>
    <row r="368" spans="13:16">
      <c r="M368" s="391">
        <v>709</v>
      </c>
      <c r="N368" s="584" t="str">
        <f t="shared" si="10"/>
        <v>引地台</v>
      </c>
      <c r="O368" s="585"/>
      <c r="P368" s="393"/>
    </row>
    <row r="369" spans="13:16">
      <c r="M369" s="391">
        <v>711</v>
      </c>
      <c r="N369" s="584" t="str">
        <f t="shared" si="10"/>
        <v>上和田</v>
      </c>
      <c r="O369" s="585"/>
      <c r="P369" s="393"/>
    </row>
    <row r="370" spans="13:16">
      <c r="M370" s="391">
        <v>713</v>
      </c>
      <c r="N370" s="584" t="str">
        <f t="shared" si="10"/>
        <v>南林間</v>
      </c>
      <c r="O370" s="585"/>
      <c r="P370" s="393"/>
    </row>
    <row r="371" spans="13:16">
      <c r="M371" s="391">
        <v>715</v>
      </c>
      <c r="N371" s="584" t="str">
        <f t="shared" si="10"/>
        <v>下福田</v>
      </c>
      <c r="O371" s="585"/>
      <c r="P371" s="393"/>
    </row>
    <row r="372" spans="13:16">
      <c r="M372" s="391">
        <v>717</v>
      </c>
      <c r="N372" s="584" t="str">
        <f t="shared" si="10"/>
        <v>大和</v>
      </c>
      <c r="O372" s="585"/>
      <c r="P372" s="393"/>
    </row>
    <row r="373" spans="13:16">
      <c r="M373" s="391">
        <v>719</v>
      </c>
      <c r="N373" s="584" t="str">
        <f t="shared" si="10"/>
        <v>光丘</v>
      </c>
      <c r="O373" s="585"/>
      <c r="P373" s="393"/>
    </row>
    <row r="374" spans="13:16">
      <c r="M374" s="391">
        <v>721</v>
      </c>
      <c r="N374" s="584" t="str">
        <f t="shared" si="10"/>
        <v>渋谷</v>
      </c>
      <c r="O374" s="585"/>
      <c r="P374" s="393"/>
    </row>
    <row r="375" spans="13:16">
      <c r="M375" s="391">
        <v>723</v>
      </c>
      <c r="N375" s="584" t="str">
        <f t="shared" si="10"/>
        <v/>
      </c>
      <c r="O375" s="585"/>
      <c r="P375" s="393"/>
    </row>
    <row r="376" spans="13:16">
      <c r="M376" s="391">
        <v>725</v>
      </c>
      <c r="N376" s="584" t="str">
        <f t="shared" si="10"/>
        <v/>
      </c>
      <c r="O376" s="585"/>
      <c r="P376" s="393"/>
    </row>
    <row r="377" spans="13:16">
      <c r="M377" s="391">
        <v>727</v>
      </c>
      <c r="N377" s="584" t="str">
        <f t="shared" si="10"/>
        <v>大谷</v>
      </c>
      <c r="O377" s="585"/>
      <c r="P377" s="393"/>
    </row>
    <row r="378" spans="13:16">
      <c r="M378" s="391">
        <v>729</v>
      </c>
      <c r="N378" s="584" t="str">
        <f t="shared" si="10"/>
        <v>今泉</v>
      </c>
      <c r="O378" s="585"/>
      <c r="P378" s="393"/>
    </row>
    <row r="379" spans="13:16">
      <c r="M379" s="391">
        <v>731</v>
      </c>
      <c r="N379" s="584" t="str">
        <f t="shared" si="10"/>
        <v>海西</v>
      </c>
      <c r="O379" s="585"/>
      <c r="P379" s="393"/>
    </row>
    <row r="380" spans="13:16">
      <c r="M380" s="391">
        <v>733</v>
      </c>
      <c r="N380" s="584" t="str">
        <f t="shared" si="10"/>
        <v>柏ケ谷</v>
      </c>
      <c r="O380" s="585"/>
      <c r="P380" s="393"/>
    </row>
    <row r="381" spans="13:16">
      <c r="M381" s="391">
        <v>735</v>
      </c>
      <c r="N381" s="584" t="str">
        <f t="shared" si="10"/>
        <v>海老名</v>
      </c>
      <c r="O381" s="585"/>
      <c r="P381" s="393"/>
    </row>
    <row r="382" spans="13:16">
      <c r="M382" s="391">
        <v>737</v>
      </c>
      <c r="N382" s="584" t="str">
        <f t="shared" si="10"/>
        <v>海老名有馬</v>
      </c>
      <c r="O382" s="585"/>
      <c r="P382" s="393"/>
    </row>
    <row r="383" spans="13:16">
      <c r="M383" s="391">
        <v>739</v>
      </c>
      <c r="N383" s="584" t="str">
        <f t="shared" si="10"/>
        <v/>
      </c>
      <c r="O383" s="585"/>
      <c r="P383" s="393"/>
    </row>
    <row r="384" spans="13:16">
      <c r="M384" s="391">
        <v>741</v>
      </c>
      <c r="N384" s="584" t="str">
        <f t="shared" si="10"/>
        <v/>
      </c>
      <c r="O384" s="585"/>
      <c r="P384" s="393"/>
    </row>
    <row r="385" spans="13:16">
      <c r="M385" s="391">
        <v>743</v>
      </c>
      <c r="N385" s="584" t="str">
        <f t="shared" si="10"/>
        <v>座間</v>
      </c>
      <c r="O385" s="585"/>
      <c r="P385" s="393"/>
    </row>
    <row r="386" spans="13:16">
      <c r="M386" s="391">
        <v>745</v>
      </c>
      <c r="N386" s="584" t="str">
        <f t="shared" si="10"/>
        <v>座間西</v>
      </c>
      <c r="O386" s="585"/>
      <c r="P386" s="393"/>
    </row>
    <row r="387" spans="13:16">
      <c r="M387" s="391">
        <v>747</v>
      </c>
      <c r="N387" s="584" t="str">
        <f t="shared" si="10"/>
        <v>座間東</v>
      </c>
      <c r="O387" s="585"/>
      <c r="P387" s="393"/>
    </row>
    <row r="388" spans="13:16">
      <c r="M388" s="391">
        <v>749</v>
      </c>
      <c r="N388" s="584" t="str">
        <f t="shared" si="10"/>
        <v>栗原</v>
      </c>
      <c r="O388" s="585"/>
      <c r="P388" s="393"/>
    </row>
    <row r="389" spans="13:16">
      <c r="M389" s="391">
        <v>751</v>
      </c>
      <c r="N389" s="584" t="str">
        <f t="shared" si="10"/>
        <v>相模</v>
      </c>
      <c r="O389" s="585"/>
      <c r="P389" s="393"/>
    </row>
    <row r="390" spans="13:16">
      <c r="M390" s="391">
        <v>753</v>
      </c>
      <c r="N390" s="584" t="str">
        <f t="shared" si="10"/>
        <v>座間南</v>
      </c>
      <c r="O390" s="585"/>
      <c r="P390" s="393"/>
    </row>
    <row r="391" spans="13:16">
      <c r="M391" s="391">
        <v>755</v>
      </c>
      <c r="N391" s="584" t="str">
        <f t="shared" si="10"/>
        <v/>
      </c>
      <c r="O391" s="585"/>
      <c r="P391" s="393"/>
    </row>
    <row r="392" spans="13:16">
      <c r="M392" s="391">
        <v>757</v>
      </c>
      <c r="N392" s="584" t="str">
        <f t="shared" si="10"/>
        <v/>
      </c>
      <c r="O392" s="585"/>
      <c r="P392" s="393"/>
    </row>
    <row r="393" spans="13:16">
      <c r="M393" s="391">
        <v>759</v>
      </c>
      <c r="N393" s="584" t="str">
        <f t="shared" si="10"/>
        <v>綾瀬</v>
      </c>
      <c r="O393" s="585"/>
      <c r="P393" s="393"/>
    </row>
    <row r="394" spans="13:16">
      <c r="M394" s="391">
        <v>761</v>
      </c>
      <c r="N394" s="584" t="str">
        <f t="shared" si="10"/>
        <v>綾北</v>
      </c>
      <c r="O394" s="585"/>
      <c r="P394" s="393"/>
    </row>
    <row r="395" spans="13:16">
      <c r="M395" s="391">
        <v>763</v>
      </c>
      <c r="N395" s="584" t="str">
        <f t="shared" si="10"/>
        <v>綾瀬城山</v>
      </c>
      <c r="O395" s="585"/>
      <c r="P395" s="393"/>
    </row>
    <row r="396" spans="13:16">
      <c r="M396" s="391">
        <v>765</v>
      </c>
      <c r="N396" s="584" t="str">
        <f t="shared" si="10"/>
        <v>北の台</v>
      </c>
      <c r="O396" s="585"/>
      <c r="P396" s="393"/>
    </row>
    <row r="397" spans="13:16">
      <c r="M397" s="391">
        <v>767</v>
      </c>
      <c r="N397" s="584" t="str">
        <f t="shared" si="10"/>
        <v>春日台</v>
      </c>
      <c r="O397" s="585"/>
      <c r="P397" s="393"/>
    </row>
    <row r="398" spans="13:16">
      <c r="M398" s="391">
        <v>769</v>
      </c>
      <c r="N398" s="584" t="str">
        <f t="shared" ref="N398:N461" si="11">IF(VLOOKUP($M398,学校番号,2,FALSE)="","",(VLOOKUP($M398,学校番号,2,FALSE)))</f>
        <v/>
      </c>
      <c r="O398" s="585"/>
      <c r="P398" s="393"/>
    </row>
    <row r="399" spans="13:16">
      <c r="M399" s="391">
        <v>771</v>
      </c>
      <c r="N399" s="584" t="str">
        <f t="shared" si="11"/>
        <v/>
      </c>
      <c r="O399" s="585"/>
      <c r="P399" s="393"/>
    </row>
    <row r="400" spans="13:16">
      <c r="M400" s="391">
        <v>773</v>
      </c>
      <c r="N400" s="584" t="str">
        <f t="shared" si="11"/>
        <v>江陽</v>
      </c>
      <c r="O400" s="585"/>
      <c r="P400" s="393"/>
    </row>
    <row r="401" spans="13:16">
      <c r="M401" s="391">
        <v>775</v>
      </c>
      <c r="N401" s="584" t="str">
        <f t="shared" si="11"/>
        <v>太洋</v>
      </c>
      <c r="O401" s="585"/>
      <c r="P401" s="393"/>
    </row>
    <row r="402" spans="13:16">
      <c r="M402" s="391">
        <v>777</v>
      </c>
      <c r="N402" s="584" t="str">
        <f t="shared" si="11"/>
        <v>春日野</v>
      </c>
      <c r="O402" s="585"/>
      <c r="P402" s="393"/>
    </row>
    <row r="403" spans="13:16">
      <c r="M403" s="391">
        <v>779</v>
      </c>
      <c r="N403" s="584" t="str">
        <f t="shared" si="11"/>
        <v>浜岳</v>
      </c>
      <c r="O403" s="585"/>
      <c r="P403" s="393"/>
    </row>
    <row r="404" spans="13:16">
      <c r="M404" s="391">
        <v>781</v>
      </c>
      <c r="N404" s="584" t="str">
        <f t="shared" si="11"/>
        <v>大野</v>
      </c>
      <c r="O404" s="585"/>
      <c r="P404" s="393"/>
    </row>
    <row r="405" spans="13:16">
      <c r="M405" s="391">
        <v>783</v>
      </c>
      <c r="N405" s="584" t="str">
        <f t="shared" si="11"/>
        <v>神田</v>
      </c>
      <c r="O405" s="585"/>
      <c r="P405" s="393"/>
    </row>
    <row r="406" spans="13:16">
      <c r="M406" s="391">
        <v>785</v>
      </c>
      <c r="N406" s="584" t="str">
        <f t="shared" si="11"/>
        <v>土沢</v>
      </c>
      <c r="O406" s="585"/>
      <c r="P406" s="393"/>
    </row>
    <row r="407" spans="13:16">
      <c r="M407" s="391">
        <v>787</v>
      </c>
      <c r="N407" s="584" t="str">
        <f t="shared" si="11"/>
        <v>金旭</v>
      </c>
      <c r="O407" s="585"/>
      <c r="P407" s="393"/>
    </row>
    <row r="408" spans="13:16">
      <c r="M408" s="391">
        <v>789</v>
      </c>
      <c r="N408" s="584" t="str">
        <f t="shared" si="11"/>
        <v>平塚中原</v>
      </c>
      <c r="O408" s="585"/>
      <c r="P408" s="393"/>
    </row>
    <row r="409" spans="13:16">
      <c r="M409" s="391">
        <v>791</v>
      </c>
      <c r="N409" s="584" t="str">
        <f t="shared" si="11"/>
        <v>大住</v>
      </c>
      <c r="O409" s="585"/>
      <c r="P409" s="393"/>
    </row>
    <row r="410" spans="13:16">
      <c r="M410" s="391">
        <v>793</v>
      </c>
      <c r="N410" s="584" t="str">
        <f t="shared" si="11"/>
        <v>山城</v>
      </c>
      <c r="O410" s="585"/>
      <c r="P410" s="393"/>
    </row>
    <row r="411" spans="13:16">
      <c r="M411" s="391">
        <v>795</v>
      </c>
      <c r="N411" s="584" t="str">
        <f t="shared" si="11"/>
        <v>平塚神明</v>
      </c>
      <c r="O411" s="585"/>
      <c r="P411" s="393"/>
    </row>
    <row r="412" spans="13:16">
      <c r="M412" s="391">
        <v>797</v>
      </c>
      <c r="N412" s="584" t="str">
        <f t="shared" si="11"/>
        <v>金目</v>
      </c>
      <c r="O412" s="585"/>
      <c r="P412" s="393"/>
    </row>
    <row r="413" spans="13:16">
      <c r="M413" s="391">
        <v>799</v>
      </c>
      <c r="N413" s="584" t="str">
        <f t="shared" si="11"/>
        <v>横内</v>
      </c>
      <c r="O413" s="585"/>
      <c r="P413" s="393"/>
    </row>
    <row r="414" spans="13:16">
      <c r="M414" s="391">
        <v>801</v>
      </c>
      <c r="N414" s="584" t="str">
        <f t="shared" si="11"/>
        <v>旭陵</v>
      </c>
      <c r="O414" s="585"/>
      <c r="P414" s="393"/>
    </row>
    <row r="415" spans="13:16">
      <c r="M415" s="391">
        <v>803</v>
      </c>
      <c r="N415" s="584" t="str">
        <f t="shared" si="11"/>
        <v/>
      </c>
      <c r="O415" s="585"/>
      <c r="P415" s="393"/>
    </row>
    <row r="416" spans="13:16">
      <c r="M416" s="391">
        <v>805</v>
      </c>
      <c r="N416" s="584" t="str">
        <f t="shared" si="11"/>
        <v/>
      </c>
      <c r="O416" s="585"/>
      <c r="P416" s="393"/>
    </row>
    <row r="417" spans="13:16">
      <c r="M417" s="391">
        <v>807</v>
      </c>
      <c r="N417" s="584" t="str">
        <f t="shared" si="11"/>
        <v/>
      </c>
      <c r="O417" s="585"/>
      <c r="P417" s="393"/>
    </row>
    <row r="418" spans="13:16">
      <c r="M418" s="391">
        <v>809</v>
      </c>
      <c r="N418" s="584" t="str">
        <f t="shared" si="11"/>
        <v>本町</v>
      </c>
      <c r="O418" s="585"/>
      <c r="P418" s="393"/>
    </row>
    <row r="419" spans="13:16">
      <c r="M419" s="391">
        <v>811</v>
      </c>
      <c r="N419" s="584" t="str">
        <f t="shared" si="11"/>
        <v>秦野東</v>
      </c>
      <c r="O419" s="585"/>
      <c r="P419" s="393"/>
    </row>
    <row r="420" spans="13:16">
      <c r="M420" s="391">
        <v>813</v>
      </c>
      <c r="N420" s="584" t="str">
        <f t="shared" si="11"/>
        <v>秦野西</v>
      </c>
      <c r="O420" s="585"/>
      <c r="P420" s="393"/>
    </row>
    <row r="421" spans="13:16">
      <c r="M421" s="391">
        <v>815</v>
      </c>
      <c r="N421" s="584" t="str">
        <f t="shared" si="11"/>
        <v>秦野南</v>
      </c>
      <c r="O421" s="585"/>
      <c r="P421" s="393"/>
    </row>
    <row r="422" spans="13:16">
      <c r="M422" s="391">
        <v>817</v>
      </c>
      <c r="N422" s="584" t="str">
        <f t="shared" si="11"/>
        <v>秦野北</v>
      </c>
      <c r="O422" s="585"/>
      <c r="P422" s="393"/>
    </row>
    <row r="423" spans="13:16">
      <c r="M423" s="391">
        <v>819</v>
      </c>
      <c r="N423" s="584" t="str">
        <f t="shared" si="11"/>
        <v>大根</v>
      </c>
      <c r="O423" s="585"/>
      <c r="P423" s="393"/>
    </row>
    <row r="424" spans="13:16">
      <c r="M424" s="391">
        <v>821</v>
      </c>
      <c r="N424" s="584" t="str">
        <f t="shared" si="11"/>
        <v>秦野南が丘</v>
      </c>
      <c r="O424" s="585"/>
      <c r="P424" s="393"/>
    </row>
    <row r="425" spans="13:16">
      <c r="M425" s="391">
        <v>823</v>
      </c>
      <c r="N425" s="584" t="str">
        <f t="shared" si="11"/>
        <v>渋沢</v>
      </c>
      <c r="O425" s="585"/>
      <c r="P425" s="393"/>
    </row>
    <row r="426" spans="13:16">
      <c r="M426" s="391">
        <v>825</v>
      </c>
      <c r="N426" s="584" t="str">
        <f t="shared" si="11"/>
        <v>鶴巻</v>
      </c>
      <c r="O426" s="585"/>
      <c r="P426" s="393"/>
    </row>
    <row r="427" spans="13:16">
      <c r="M427" s="391">
        <v>827</v>
      </c>
      <c r="N427" s="584" t="str">
        <f t="shared" si="11"/>
        <v/>
      </c>
      <c r="O427" s="585"/>
      <c r="P427" s="393"/>
    </row>
    <row r="428" spans="13:16">
      <c r="M428" s="391">
        <v>829</v>
      </c>
      <c r="N428" s="584" t="str">
        <f t="shared" si="11"/>
        <v/>
      </c>
      <c r="O428" s="585"/>
      <c r="P428" s="393"/>
    </row>
    <row r="429" spans="13:16">
      <c r="M429" s="391">
        <v>831</v>
      </c>
      <c r="N429" s="584" t="str">
        <f t="shared" si="11"/>
        <v>山王</v>
      </c>
      <c r="O429" s="585"/>
      <c r="P429" s="393"/>
    </row>
    <row r="430" spans="13:16">
      <c r="M430" s="391">
        <v>833</v>
      </c>
      <c r="N430" s="584" t="str">
        <f t="shared" si="11"/>
        <v>成瀬</v>
      </c>
      <c r="O430" s="585"/>
      <c r="P430" s="393"/>
    </row>
    <row r="431" spans="13:16">
      <c r="M431" s="391">
        <v>835</v>
      </c>
      <c r="N431" s="584" t="str">
        <f t="shared" si="11"/>
        <v>伊勢原</v>
      </c>
      <c r="O431" s="585"/>
      <c r="P431" s="393"/>
    </row>
    <row r="432" spans="13:16">
      <c r="M432" s="391">
        <v>837</v>
      </c>
      <c r="N432" s="584" t="str">
        <f t="shared" si="11"/>
        <v>伊勢原中沢</v>
      </c>
      <c r="O432" s="585"/>
      <c r="P432" s="393"/>
    </row>
    <row r="433" spans="13:16">
      <c r="M433" s="391">
        <v>839</v>
      </c>
      <c r="N433" s="584" t="str">
        <f t="shared" si="11"/>
        <v/>
      </c>
      <c r="O433" s="585"/>
      <c r="P433" s="393"/>
    </row>
    <row r="434" spans="13:16">
      <c r="M434" s="391">
        <v>841</v>
      </c>
      <c r="N434" s="584" t="str">
        <f t="shared" si="11"/>
        <v/>
      </c>
      <c r="O434" s="585"/>
      <c r="P434" s="393"/>
    </row>
    <row r="435" spans="13:16">
      <c r="M435" s="391">
        <v>843</v>
      </c>
      <c r="N435" s="584" t="str">
        <f t="shared" si="11"/>
        <v>大磯</v>
      </c>
      <c r="O435" s="585"/>
      <c r="P435" s="393"/>
    </row>
    <row r="436" spans="13:16">
      <c r="M436" s="391">
        <v>845</v>
      </c>
      <c r="N436" s="584" t="str">
        <f t="shared" si="11"/>
        <v>国府</v>
      </c>
      <c r="O436" s="585"/>
      <c r="P436" s="393"/>
    </row>
    <row r="437" spans="13:16">
      <c r="M437" s="391">
        <v>847</v>
      </c>
      <c r="N437" s="584" t="str">
        <f t="shared" si="11"/>
        <v>二宮</v>
      </c>
      <c r="O437" s="585"/>
      <c r="P437" s="393"/>
    </row>
    <row r="438" spans="13:16">
      <c r="M438" s="391">
        <v>849</v>
      </c>
      <c r="N438" s="584" t="str">
        <f t="shared" si="11"/>
        <v>二宮西</v>
      </c>
      <c r="O438" s="585"/>
      <c r="P438" s="393"/>
    </row>
    <row r="439" spans="13:16">
      <c r="M439" s="391">
        <v>851</v>
      </c>
      <c r="N439" s="584" t="str">
        <f t="shared" si="11"/>
        <v/>
      </c>
      <c r="O439" s="585"/>
      <c r="P439" s="393"/>
    </row>
    <row r="440" spans="13:16">
      <c r="M440" s="391">
        <v>853</v>
      </c>
      <c r="N440" s="584" t="str">
        <f t="shared" si="11"/>
        <v/>
      </c>
      <c r="O440" s="585"/>
      <c r="P440" s="393"/>
    </row>
    <row r="441" spans="13:16">
      <c r="M441" s="391">
        <v>855</v>
      </c>
      <c r="N441" s="584" t="str">
        <f t="shared" si="11"/>
        <v/>
      </c>
      <c r="O441" s="585"/>
      <c r="P441" s="393"/>
    </row>
    <row r="442" spans="13:16">
      <c r="M442" s="391">
        <v>857</v>
      </c>
      <c r="N442" s="584" t="str">
        <f t="shared" si="11"/>
        <v>南足柄</v>
      </c>
      <c r="O442" s="585"/>
      <c r="P442" s="393"/>
    </row>
    <row r="443" spans="13:16">
      <c r="M443" s="391">
        <v>859</v>
      </c>
      <c r="N443" s="584" t="str">
        <f t="shared" si="11"/>
        <v>岡本</v>
      </c>
      <c r="O443" s="585"/>
      <c r="P443" s="393"/>
    </row>
    <row r="444" spans="13:16">
      <c r="M444" s="391">
        <v>861</v>
      </c>
      <c r="N444" s="584" t="str">
        <f t="shared" si="11"/>
        <v>足柄台</v>
      </c>
      <c r="O444" s="585"/>
      <c r="P444" s="393"/>
    </row>
    <row r="445" spans="13:16">
      <c r="M445" s="391">
        <v>863</v>
      </c>
      <c r="N445" s="584" t="str">
        <f t="shared" si="11"/>
        <v/>
      </c>
      <c r="O445" s="585"/>
      <c r="P445" s="393"/>
    </row>
    <row r="446" spans="13:16">
      <c r="M446" s="391">
        <v>865</v>
      </c>
      <c r="N446" s="584" t="str">
        <f t="shared" si="11"/>
        <v/>
      </c>
      <c r="O446" s="585"/>
      <c r="P446" s="393"/>
    </row>
    <row r="447" spans="13:16">
      <c r="M447" s="391">
        <v>867</v>
      </c>
      <c r="N447" s="584" t="str">
        <f t="shared" si="11"/>
        <v>中井</v>
      </c>
      <c r="O447" s="585"/>
      <c r="P447" s="393"/>
    </row>
    <row r="448" spans="13:16">
      <c r="M448" s="391">
        <v>869</v>
      </c>
      <c r="N448" s="584" t="str">
        <f t="shared" si="11"/>
        <v>湘光</v>
      </c>
      <c r="O448" s="585"/>
      <c r="P448" s="393"/>
    </row>
    <row r="449" spans="13:16">
      <c r="M449" s="391">
        <v>871</v>
      </c>
      <c r="N449" s="584" t="str">
        <f t="shared" si="11"/>
        <v>松田</v>
      </c>
      <c r="O449" s="585"/>
      <c r="P449" s="393"/>
    </row>
    <row r="450" spans="13:16">
      <c r="M450" s="391">
        <v>873</v>
      </c>
      <c r="N450" s="584" t="str">
        <f t="shared" si="11"/>
        <v/>
      </c>
      <c r="O450" s="585"/>
      <c r="P450" s="393"/>
    </row>
    <row r="451" spans="13:16">
      <c r="M451" s="391">
        <v>875</v>
      </c>
      <c r="N451" s="584" t="str">
        <f t="shared" si="11"/>
        <v>山北</v>
      </c>
      <c r="O451" s="585"/>
      <c r="P451" s="393"/>
    </row>
    <row r="452" spans="13:16">
      <c r="M452" s="391">
        <v>877</v>
      </c>
      <c r="N452" s="584" t="str">
        <f t="shared" si="11"/>
        <v/>
      </c>
      <c r="O452" s="585"/>
      <c r="P452" s="393"/>
    </row>
    <row r="453" spans="13:16">
      <c r="M453" s="391">
        <v>879</v>
      </c>
      <c r="N453" s="584" t="str">
        <f t="shared" si="11"/>
        <v/>
      </c>
      <c r="O453" s="585"/>
      <c r="P453" s="393"/>
    </row>
    <row r="454" spans="13:16">
      <c r="M454" s="391">
        <v>881</v>
      </c>
      <c r="N454" s="584" t="str">
        <f t="shared" si="11"/>
        <v>文命</v>
      </c>
      <c r="O454" s="585"/>
      <c r="P454" s="393"/>
    </row>
    <row r="455" spans="13:16">
      <c r="M455" s="391">
        <v>883</v>
      </c>
      <c r="N455" s="584" t="str">
        <f t="shared" si="11"/>
        <v/>
      </c>
      <c r="O455" s="585"/>
      <c r="P455" s="393"/>
    </row>
    <row r="456" spans="13:16">
      <c r="M456" s="391">
        <v>885</v>
      </c>
      <c r="N456" s="584" t="str">
        <f t="shared" si="11"/>
        <v/>
      </c>
      <c r="O456" s="585"/>
      <c r="P456" s="393"/>
    </row>
    <row r="457" spans="13:16">
      <c r="M457" s="391">
        <v>887</v>
      </c>
      <c r="N457" s="584" t="str">
        <f t="shared" si="11"/>
        <v>小田原城山</v>
      </c>
      <c r="O457" s="585"/>
      <c r="P457" s="393"/>
    </row>
    <row r="458" spans="13:16">
      <c r="M458" s="391">
        <v>889</v>
      </c>
      <c r="N458" s="584" t="str">
        <f t="shared" si="11"/>
        <v>白鴎</v>
      </c>
      <c r="O458" s="585"/>
      <c r="P458" s="393"/>
    </row>
    <row r="459" spans="13:16">
      <c r="M459" s="391">
        <v>891</v>
      </c>
      <c r="N459" s="584" t="str">
        <f t="shared" si="11"/>
        <v>白山</v>
      </c>
      <c r="O459" s="585"/>
      <c r="P459" s="393"/>
    </row>
    <row r="460" spans="13:16">
      <c r="M460" s="391">
        <v>893</v>
      </c>
      <c r="N460" s="584" t="str">
        <f t="shared" si="11"/>
        <v>城南</v>
      </c>
      <c r="O460" s="585"/>
      <c r="P460" s="393"/>
    </row>
    <row r="461" spans="13:16">
      <c r="M461" s="391">
        <v>895</v>
      </c>
      <c r="N461" s="584" t="str">
        <f t="shared" si="11"/>
        <v>鴨宮</v>
      </c>
      <c r="O461" s="585"/>
      <c r="P461" s="393"/>
    </row>
    <row r="462" spans="13:16">
      <c r="M462" s="391">
        <v>897</v>
      </c>
      <c r="N462" s="584" t="str">
        <f t="shared" ref="N462:N525" si="12">IF(VLOOKUP($M462,学校番号,2,FALSE)="","",(VLOOKUP($M462,学校番号,2,FALSE)))</f>
        <v>千代</v>
      </c>
      <c r="O462" s="585"/>
      <c r="P462" s="393"/>
    </row>
    <row r="463" spans="13:16">
      <c r="M463" s="391">
        <v>899</v>
      </c>
      <c r="N463" s="584" t="str">
        <f t="shared" si="12"/>
        <v>国府津</v>
      </c>
      <c r="O463" s="585"/>
      <c r="P463" s="393"/>
    </row>
    <row r="464" spans="13:16">
      <c r="M464" s="391">
        <v>901</v>
      </c>
      <c r="N464" s="584" t="str">
        <f t="shared" si="12"/>
        <v>酒匂</v>
      </c>
      <c r="O464" s="585"/>
      <c r="P464" s="393"/>
    </row>
    <row r="465" spans="13:16">
      <c r="M465" s="391">
        <v>903</v>
      </c>
      <c r="N465" s="584" t="str">
        <f t="shared" si="12"/>
        <v/>
      </c>
      <c r="O465" s="585"/>
      <c r="P465" s="393"/>
    </row>
    <row r="466" spans="13:16">
      <c r="M466" s="391">
        <v>905</v>
      </c>
      <c r="N466" s="584" t="str">
        <f t="shared" si="12"/>
        <v>泉</v>
      </c>
      <c r="O466" s="585"/>
      <c r="P466" s="393"/>
    </row>
    <row r="467" spans="13:16">
      <c r="M467" s="391">
        <v>907</v>
      </c>
      <c r="N467" s="584" t="str">
        <f t="shared" si="12"/>
        <v>小田原橘</v>
      </c>
      <c r="O467" s="585"/>
      <c r="P467" s="393"/>
    </row>
    <row r="468" spans="13:16">
      <c r="M468" s="391">
        <v>909</v>
      </c>
      <c r="N468" s="584" t="str">
        <f t="shared" si="12"/>
        <v>城北</v>
      </c>
      <c r="O468" s="585"/>
      <c r="P468" s="393"/>
    </row>
    <row r="469" spans="13:16">
      <c r="M469" s="391">
        <v>911</v>
      </c>
      <c r="N469" s="584" t="str">
        <f t="shared" si="12"/>
        <v/>
      </c>
      <c r="O469" s="585"/>
      <c r="P469" s="393"/>
    </row>
    <row r="470" spans="13:16">
      <c r="M470" s="391">
        <v>913</v>
      </c>
      <c r="N470" s="584" t="str">
        <f t="shared" si="12"/>
        <v/>
      </c>
      <c r="O470" s="585"/>
      <c r="P470" s="393"/>
    </row>
    <row r="471" spans="13:16">
      <c r="M471" s="391">
        <v>915</v>
      </c>
      <c r="N471" s="584" t="str">
        <f t="shared" si="12"/>
        <v/>
      </c>
      <c r="O471" s="585"/>
      <c r="P471" s="393"/>
    </row>
    <row r="472" spans="13:16">
      <c r="M472" s="391">
        <v>917</v>
      </c>
      <c r="N472" s="584" t="str">
        <f t="shared" si="12"/>
        <v/>
      </c>
      <c r="O472" s="585"/>
      <c r="P472" s="393"/>
    </row>
    <row r="473" spans="13:16">
      <c r="M473" s="391">
        <v>919</v>
      </c>
      <c r="N473" s="584" t="str">
        <f t="shared" si="12"/>
        <v>箱根</v>
      </c>
      <c r="O473" s="585"/>
      <c r="P473" s="393"/>
    </row>
    <row r="474" spans="13:16">
      <c r="M474" s="391">
        <v>921</v>
      </c>
      <c r="N474" s="584" t="str">
        <f t="shared" si="12"/>
        <v>箱根</v>
      </c>
      <c r="O474" s="585"/>
      <c r="P474" s="393"/>
    </row>
    <row r="475" spans="13:16">
      <c r="M475" s="391">
        <v>923</v>
      </c>
      <c r="N475" s="584" t="str">
        <f t="shared" si="12"/>
        <v/>
      </c>
      <c r="O475" s="585"/>
      <c r="P475" s="393"/>
    </row>
    <row r="476" spans="13:16">
      <c r="M476" s="391">
        <v>925</v>
      </c>
      <c r="N476" s="584" t="str">
        <f t="shared" si="12"/>
        <v>真鶴</v>
      </c>
      <c r="O476" s="585"/>
      <c r="P476" s="393"/>
    </row>
    <row r="477" spans="13:16">
      <c r="M477" s="391">
        <v>927</v>
      </c>
      <c r="N477" s="584" t="str">
        <f t="shared" si="12"/>
        <v>湯河原</v>
      </c>
      <c r="O477" s="585"/>
      <c r="P477" s="393"/>
    </row>
    <row r="478" spans="13:16">
      <c r="M478" s="391">
        <v>929</v>
      </c>
      <c r="N478" s="584" t="str">
        <f t="shared" si="12"/>
        <v/>
      </c>
      <c r="O478" s="585"/>
      <c r="P478" s="393"/>
    </row>
    <row r="479" spans="13:16">
      <c r="M479" s="391">
        <v>931</v>
      </c>
      <c r="N479" s="584" t="str">
        <f t="shared" si="12"/>
        <v/>
      </c>
      <c r="O479" s="585"/>
      <c r="P479" s="393"/>
    </row>
    <row r="480" spans="13:16">
      <c r="M480" s="391">
        <v>933</v>
      </c>
      <c r="N480" s="584" t="str">
        <f t="shared" si="12"/>
        <v>厚木</v>
      </c>
      <c r="O480" s="585"/>
      <c r="P480" s="393"/>
    </row>
    <row r="481" spans="13:16">
      <c r="M481" s="391">
        <v>935</v>
      </c>
      <c r="N481" s="584" t="str">
        <f t="shared" si="12"/>
        <v>依知</v>
      </c>
      <c r="O481" s="585"/>
      <c r="P481" s="393"/>
    </row>
    <row r="482" spans="13:16">
      <c r="M482" s="391">
        <v>937</v>
      </c>
      <c r="N482" s="584" t="str">
        <f t="shared" si="12"/>
        <v>荻野</v>
      </c>
      <c r="O482" s="585"/>
      <c r="P482" s="393"/>
    </row>
    <row r="483" spans="13:16">
      <c r="M483" s="391">
        <v>939</v>
      </c>
      <c r="N483" s="584" t="str">
        <f t="shared" si="12"/>
        <v>厚木睦合</v>
      </c>
      <c r="O483" s="585"/>
      <c r="P483" s="393"/>
    </row>
    <row r="484" spans="13:16">
      <c r="M484" s="391">
        <v>941</v>
      </c>
      <c r="N484" s="584" t="str">
        <f t="shared" si="12"/>
        <v>小鮎</v>
      </c>
      <c r="O484" s="585"/>
      <c r="P484" s="393"/>
    </row>
    <row r="485" spans="13:16">
      <c r="M485" s="391">
        <v>943</v>
      </c>
      <c r="N485" s="584" t="str">
        <f t="shared" si="12"/>
        <v>厚木玉川</v>
      </c>
      <c r="O485" s="585"/>
      <c r="P485" s="393"/>
    </row>
    <row r="486" spans="13:16">
      <c r="M486" s="391">
        <v>945</v>
      </c>
      <c r="N486" s="584" t="str">
        <f t="shared" si="12"/>
        <v>南毛利</v>
      </c>
      <c r="O486" s="585"/>
      <c r="P486" s="393"/>
    </row>
    <row r="487" spans="13:16">
      <c r="M487" s="391">
        <v>947</v>
      </c>
      <c r="N487" s="584" t="str">
        <f t="shared" si="12"/>
        <v>東名</v>
      </c>
      <c r="O487" s="585"/>
      <c r="P487" s="393"/>
    </row>
    <row r="488" spans="13:16">
      <c r="M488" s="391">
        <v>949</v>
      </c>
      <c r="N488" s="584" t="str">
        <f t="shared" si="12"/>
        <v>林</v>
      </c>
      <c r="O488" s="585"/>
      <c r="P488" s="393"/>
    </row>
    <row r="489" spans="13:16">
      <c r="M489" s="391">
        <v>951</v>
      </c>
      <c r="N489" s="584" t="str">
        <f t="shared" si="12"/>
        <v>藤塚</v>
      </c>
      <c r="O489" s="585"/>
      <c r="P489" s="393"/>
    </row>
    <row r="490" spans="13:16">
      <c r="M490" s="391">
        <v>953</v>
      </c>
      <c r="N490" s="584" t="str">
        <f t="shared" si="12"/>
        <v>睦合東</v>
      </c>
      <c r="O490" s="585"/>
      <c r="P490" s="393"/>
    </row>
    <row r="491" spans="13:16">
      <c r="M491" s="391">
        <v>955</v>
      </c>
      <c r="N491" s="584" t="str">
        <f t="shared" si="12"/>
        <v>森の里</v>
      </c>
      <c r="O491" s="585"/>
      <c r="P491" s="393"/>
    </row>
    <row r="492" spans="13:16">
      <c r="M492" s="391">
        <v>957</v>
      </c>
      <c r="N492" s="584" t="str">
        <f t="shared" si="12"/>
        <v>厚木相川</v>
      </c>
      <c r="O492" s="585"/>
      <c r="P492" s="393"/>
    </row>
    <row r="493" spans="13:16">
      <c r="M493" s="391">
        <v>959</v>
      </c>
      <c r="N493" s="584" t="str">
        <f t="shared" si="12"/>
        <v/>
      </c>
      <c r="O493" s="585"/>
      <c r="P493" s="393"/>
    </row>
    <row r="494" spans="13:16">
      <c r="M494" s="391">
        <v>961</v>
      </c>
      <c r="N494" s="584" t="str">
        <f t="shared" si="12"/>
        <v/>
      </c>
      <c r="O494" s="585"/>
      <c r="P494" s="393"/>
    </row>
    <row r="495" spans="13:16">
      <c r="M495" s="391">
        <v>963</v>
      </c>
      <c r="N495" s="584" t="str">
        <f t="shared" si="12"/>
        <v>愛川東</v>
      </c>
      <c r="O495" s="585"/>
      <c r="P495" s="393"/>
    </row>
    <row r="496" spans="13:16">
      <c r="M496" s="391">
        <v>965</v>
      </c>
      <c r="N496" s="584" t="str">
        <f t="shared" si="12"/>
        <v>愛川</v>
      </c>
      <c r="O496" s="585"/>
      <c r="P496" s="393"/>
    </row>
    <row r="497" spans="13:16">
      <c r="M497" s="391">
        <v>967</v>
      </c>
      <c r="N497" s="584" t="str">
        <f t="shared" si="12"/>
        <v>愛川中原</v>
      </c>
      <c r="O497" s="585"/>
      <c r="P497" s="393"/>
    </row>
    <row r="498" spans="13:16">
      <c r="M498" s="391">
        <v>969</v>
      </c>
      <c r="N498" s="584" t="str">
        <f t="shared" si="12"/>
        <v>緑</v>
      </c>
      <c r="O498" s="585"/>
      <c r="P498" s="393"/>
    </row>
    <row r="499" spans="13:16">
      <c r="M499" s="391">
        <v>971</v>
      </c>
      <c r="N499" s="584" t="str">
        <f t="shared" si="12"/>
        <v>宮ヶ瀬</v>
      </c>
      <c r="O499" s="585"/>
      <c r="P499" s="393"/>
    </row>
    <row r="500" spans="13:16">
      <c r="M500" s="391">
        <v>973</v>
      </c>
      <c r="N500" s="584" t="str">
        <f t="shared" si="12"/>
        <v/>
      </c>
      <c r="O500" s="585"/>
      <c r="P500" s="393"/>
    </row>
    <row r="501" spans="13:16">
      <c r="M501" s="391">
        <v>975</v>
      </c>
      <c r="N501" s="584" t="str">
        <f t="shared" si="12"/>
        <v/>
      </c>
      <c r="O501" s="585"/>
      <c r="P501" s="393"/>
    </row>
    <row r="502" spans="13:16">
      <c r="M502" s="391">
        <v>977</v>
      </c>
      <c r="N502" s="584" t="str">
        <f t="shared" si="12"/>
        <v>相模丘</v>
      </c>
      <c r="O502" s="585"/>
      <c r="P502" s="393"/>
    </row>
    <row r="503" spans="13:16">
      <c r="M503" s="391">
        <v>979</v>
      </c>
      <c r="N503" s="584" t="str">
        <f t="shared" si="12"/>
        <v>相模原中沢</v>
      </c>
      <c r="O503" s="585"/>
      <c r="P503" s="393"/>
    </row>
    <row r="504" spans="13:16">
      <c r="M504" s="391">
        <v>981</v>
      </c>
      <c r="N504" s="584" t="str">
        <f t="shared" si="12"/>
        <v>中野</v>
      </c>
      <c r="O504" s="585"/>
      <c r="P504" s="393"/>
    </row>
    <row r="505" spans="13:16">
      <c r="M505" s="391">
        <v>983</v>
      </c>
      <c r="N505" s="584" t="str">
        <f t="shared" si="12"/>
        <v>串川</v>
      </c>
      <c r="O505" s="585"/>
      <c r="P505" s="393"/>
    </row>
    <row r="506" spans="13:16">
      <c r="M506" s="391">
        <v>985</v>
      </c>
      <c r="N506" s="584" t="str">
        <f t="shared" si="12"/>
        <v>鳥屋</v>
      </c>
      <c r="O506" s="585"/>
      <c r="P506" s="393"/>
    </row>
    <row r="507" spans="13:16">
      <c r="M507" s="391">
        <v>987</v>
      </c>
      <c r="N507" s="584" t="str">
        <f t="shared" si="12"/>
        <v>青和学園</v>
      </c>
      <c r="O507" s="585"/>
      <c r="P507" s="393"/>
    </row>
    <row r="508" spans="13:16">
      <c r="M508" s="391">
        <v>989</v>
      </c>
      <c r="N508" s="584" t="str">
        <f t="shared" si="12"/>
        <v/>
      </c>
      <c r="O508" s="585"/>
      <c r="P508" s="393"/>
    </row>
    <row r="509" spans="13:16">
      <c r="M509" s="391">
        <v>991</v>
      </c>
      <c r="N509" s="584" t="str">
        <f t="shared" si="12"/>
        <v>内郷</v>
      </c>
      <c r="O509" s="585"/>
      <c r="P509" s="393"/>
    </row>
    <row r="510" spans="13:16">
      <c r="M510" s="391">
        <v>993</v>
      </c>
      <c r="N510" s="584" t="str">
        <f t="shared" si="12"/>
        <v>北相</v>
      </c>
      <c r="O510" s="585"/>
      <c r="P510" s="393"/>
    </row>
    <row r="511" spans="13:16">
      <c r="M511" s="391">
        <v>995</v>
      </c>
      <c r="N511" s="584" t="str">
        <f t="shared" si="12"/>
        <v>藤野</v>
      </c>
      <c r="O511" s="585"/>
      <c r="P511" s="393"/>
    </row>
    <row r="512" spans="13:16">
      <c r="M512" s="391">
        <v>997</v>
      </c>
      <c r="N512" s="584" t="str">
        <f t="shared" si="12"/>
        <v/>
      </c>
      <c r="O512" s="585"/>
      <c r="P512" s="393"/>
    </row>
    <row r="513" spans="13:16">
      <c r="M513" s="391">
        <v>999</v>
      </c>
      <c r="N513" s="584" t="str">
        <f t="shared" si="12"/>
        <v/>
      </c>
      <c r="O513" s="585"/>
      <c r="P513" s="393"/>
    </row>
    <row r="514" spans="13:16">
      <c r="M514" s="391">
        <v>1001</v>
      </c>
      <c r="N514" s="584" t="str">
        <f t="shared" si="12"/>
        <v>中大附属横浜</v>
      </c>
      <c r="O514" s="585"/>
      <c r="P514" s="393"/>
    </row>
    <row r="515" spans="13:16">
      <c r="M515" s="391">
        <v>1003</v>
      </c>
      <c r="N515" s="584" t="str">
        <f t="shared" si="12"/>
        <v>関東学院</v>
      </c>
      <c r="O515" s="585"/>
      <c r="P515" s="393"/>
    </row>
    <row r="516" spans="13:16">
      <c r="M516" s="391">
        <v>1005</v>
      </c>
      <c r="N516" s="584" t="str">
        <f t="shared" si="12"/>
        <v>関東六浦</v>
      </c>
      <c r="O516" s="585"/>
      <c r="P516" s="393"/>
    </row>
    <row r="517" spans="13:16">
      <c r="M517" s="391">
        <v>1007</v>
      </c>
      <c r="N517" s="584" t="str">
        <f t="shared" si="12"/>
        <v>横浜英和</v>
      </c>
      <c r="O517" s="585"/>
      <c r="P517" s="393"/>
    </row>
    <row r="518" spans="13:16">
      <c r="M518" s="391">
        <v>1009</v>
      </c>
      <c r="N518" s="584" t="str">
        <f t="shared" si="12"/>
        <v>日大</v>
      </c>
      <c r="O518" s="585"/>
      <c r="P518" s="393"/>
    </row>
    <row r="519" spans="13:16">
      <c r="M519" s="391">
        <v>1011</v>
      </c>
      <c r="N519" s="584" t="str">
        <f t="shared" si="12"/>
        <v>武相</v>
      </c>
      <c r="O519" s="585"/>
      <c r="P519" s="393"/>
    </row>
    <row r="520" spans="13:16">
      <c r="M520" s="391">
        <v>1013</v>
      </c>
      <c r="N520" s="584" t="str">
        <f t="shared" si="12"/>
        <v>桐蔭学園</v>
      </c>
      <c r="O520" s="585"/>
      <c r="P520" s="393"/>
    </row>
    <row r="521" spans="13:16">
      <c r="M521" s="391">
        <v>1015</v>
      </c>
      <c r="N521" s="584" t="str">
        <f t="shared" si="12"/>
        <v>山手学院</v>
      </c>
      <c r="O521" s="585"/>
      <c r="P521" s="393"/>
    </row>
    <row r="522" spans="13:16">
      <c r="M522" s="391">
        <v>1017</v>
      </c>
      <c r="N522" s="584" t="str">
        <f t="shared" si="12"/>
        <v>捜真女子</v>
      </c>
      <c r="O522" s="585"/>
      <c r="P522" s="393"/>
    </row>
    <row r="523" spans="13:16">
      <c r="M523" s="391">
        <v>1019</v>
      </c>
      <c r="N523" s="584" t="str">
        <f t="shared" si="12"/>
        <v>横浜隼人</v>
      </c>
      <c r="O523" s="585"/>
      <c r="P523" s="393"/>
    </row>
    <row r="524" spans="13:16">
      <c r="M524" s="391">
        <v>1021</v>
      </c>
      <c r="N524" s="584" t="str">
        <f t="shared" si="12"/>
        <v>神奈川学園</v>
      </c>
      <c r="O524" s="585"/>
      <c r="P524" s="393"/>
    </row>
    <row r="525" spans="13:16">
      <c r="M525" s="391">
        <v>1023</v>
      </c>
      <c r="N525" s="584" t="str">
        <f t="shared" si="12"/>
        <v>鶴見大付属</v>
      </c>
      <c r="O525" s="585"/>
      <c r="P525" s="393"/>
    </row>
    <row r="526" spans="13:16">
      <c r="M526" s="391">
        <v>1025</v>
      </c>
      <c r="N526" s="584" t="str">
        <f t="shared" ref="N526:N589" si="13">IF(VLOOKUP($M526,学校番号,2,FALSE)="","",(VLOOKUP($M526,学校番号,2,FALSE)))</f>
        <v>慶應</v>
      </c>
      <c r="O526" s="585"/>
      <c r="P526" s="393"/>
    </row>
    <row r="527" spans="13:16">
      <c r="M527" s="391">
        <v>1027</v>
      </c>
      <c r="N527" s="584" t="str">
        <f t="shared" si="13"/>
        <v>浅野</v>
      </c>
      <c r="O527" s="585"/>
      <c r="P527" s="393"/>
    </row>
    <row r="528" spans="13:16">
      <c r="M528" s="391">
        <v>1029</v>
      </c>
      <c r="N528" s="584" t="str">
        <f t="shared" si="13"/>
        <v>神大付属</v>
      </c>
      <c r="O528" s="585"/>
      <c r="P528" s="393"/>
    </row>
    <row r="529" spans="13:16">
      <c r="M529" s="391">
        <v>1031</v>
      </c>
      <c r="N529" s="584" t="str">
        <f t="shared" si="13"/>
        <v>聖光学院</v>
      </c>
      <c r="O529" s="585"/>
      <c r="P529" s="393"/>
    </row>
    <row r="530" spans="13:16">
      <c r="M530" s="391">
        <v>1033</v>
      </c>
      <c r="N530" s="584" t="str">
        <f t="shared" si="13"/>
        <v>公文国際</v>
      </c>
      <c r="O530" s="585"/>
      <c r="P530" s="393"/>
    </row>
    <row r="531" spans="13:16">
      <c r="M531" s="391">
        <v>1035</v>
      </c>
      <c r="N531" s="584" t="str">
        <f t="shared" si="13"/>
        <v>サレジオ</v>
      </c>
      <c r="O531" s="585"/>
      <c r="P531" s="393"/>
    </row>
    <row r="532" spans="13:16">
      <c r="M532" s="391">
        <v>1037</v>
      </c>
      <c r="N532" s="584" t="str">
        <f t="shared" si="13"/>
        <v>森村学園</v>
      </c>
      <c r="O532" s="585"/>
      <c r="P532" s="393"/>
    </row>
    <row r="533" spans="13:16">
      <c r="M533" s="391">
        <v>1039</v>
      </c>
      <c r="N533" s="584" t="str">
        <f t="shared" si="13"/>
        <v>横浜</v>
      </c>
      <c r="O533" s="585"/>
      <c r="P533" s="393"/>
    </row>
    <row r="534" spans="13:16">
      <c r="M534" s="391">
        <v>1041</v>
      </c>
      <c r="N534" s="584" t="str">
        <f t="shared" si="13"/>
        <v>横浜学園</v>
      </c>
      <c r="O534" s="585"/>
      <c r="P534" s="393"/>
    </row>
    <row r="535" spans="13:16">
      <c r="M535" s="391">
        <v>1043</v>
      </c>
      <c r="N535" s="584" t="str">
        <f t="shared" si="13"/>
        <v>橘学苑</v>
      </c>
      <c r="O535" s="585"/>
      <c r="P535" s="393"/>
    </row>
    <row r="536" spans="13:16">
      <c r="M536" s="391">
        <v>1045</v>
      </c>
      <c r="N536" s="584" t="str">
        <f t="shared" si="13"/>
        <v>富士見丘</v>
      </c>
      <c r="O536" s="585"/>
      <c r="P536" s="393"/>
    </row>
    <row r="537" spans="13:16">
      <c r="M537" s="391">
        <v>1047</v>
      </c>
      <c r="N537" s="584" t="str">
        <f t="shared" si="13"/>
        <v>横浜翠陵</v>
      </c>
      <c r="O537" s="585"/>
      <c r="P537" s="393"/>
    </row>
    <row r="538" spans="13:16">
      <c r="M538" s="391">
        <v>1049</v>
      </c>
      <c r="N538" s="584" t="str">
        <f t="shared" si="13"/>
        <v>横浜創英</v>
      </c>
      <c r="O538" s="585"/>
      <c r="P538" s="393"/>
    </row>
    <row r="539" spans="13:16">
      <c r="M539" s="391">
        <v>1051</v>
      </c>
      <c r="N539" s="584" t="str">
        <f t="shared" si="13"/>
        <v>日女大附属</v>
      </c>
      <c r="O539" s="585"/>
      <c r="P539" s="393"/>
    </row>
    <row r="540" spans="13:16">
      <c r="M540" s="391">
        <v>1053</v>
      </c>
      <c r="N540" s="584" t="str">
        <f t="shared" si="13"/>
        <v>大西学園</v>
      </c>
      <c r="O540" s="585"/>
      <c r="P540" s="393"/>
    </row>
    <row r="541" spans="13:16">
      <c r="M541" s="391">
        <v>1055</v>
      </c>
      <c r="N541" s="584" t="str">
        <f t="shared" si="13"/>
        <v>洗足学園</v>
      </c>
      <c r="O541" s="585"/>
      <c r="P541" s="393"/>
    </row>
    <row r="542" spans="13:16">
      <c r="M542" s="391">
        <v>1057</v>
      </c>
      <c r="N542" s="584" t="str">
        <f t="shared" si="13"/>
        <v>カリタス</v>
      </c>
      <c r="O542" s="585"/>
      <c r="P542" s="393"/>
    </row>
    <row r="543" spans="13:16">
      <c r="M543" s="391">
        <v>1059</v>
      </c>
      <c r="N543" s="584" t="str">
        <f t="shared" si="13"/>
        <v>法政第二</v>
      </c>
      <c r="O543" s="585"/>
      <c r="P543" s="393"/>
    </row>
    <row r="544" spans="13:16">
      <c r="M544" s="391">
        <v>1061</v>
      </c>
      <c r="N544" s="584" t="str">
        <f t="shared" si="13"/>
        <v>桐光学園</v>
      </c>
      <c r="O544" s="585"/>
      <c r="P544" s="393"/>
    </row>
    <row r="545" spans="13:16">
      <c r="M545" s="391">
        <v>1063</v>
      </c>
      <c r="N545" s="584" t="str">
        <f t="shared" si="13"/>
        <v/>
      </c>
      <c r="O545" s="585"/>
      <c r="P545" s="393"/>
    </row>
    <row r="546" spans="13:16">
      <c r="M546" s="391">
        <v>1065</v>
      </c>
      <c r="N546" s="584" t="str">
        <f t="shared" si="13"/>
        <v/>
      </c>
      <c r="O546" s="585"/>
      <c r="P546" s="393"/>
    </row>
    <row r="547" spans="13:16">
      <c r="M547" s="391">
        <v>1067</v>
      </c>
      <c r="N547" s="584" t="str">
        <f t="shared" si="13"/>
        <v/>
      </c>
      <c r="O547" s="585"/>
      <c r="P547" s="393"/>
    </row>
    <row r="548" spans="13:16">
      <c r="M548" s="391">
        <v>1069</v>
      </c>
      <c r="N548" s="584" t="str">
        <f t="shared" si="13"/>
        <v/>
      </c>
      <c r="O548" s="585"/>
      <c r="P548" s="393"/>
    </row>
    <row r="549" spans="13:16">
      <c r="M549" s="391">
        <v>1071</v>
      </c>
      <c r="N549" s="584" t="str">
        <f t="shared" si="13"/>
        <v/>
      </c>
      <c r="O549" s="585"/>
      <c r="P549" s="393"/>
    </row>
    <row r="550" spans="13:16">
      <c r="M550" s="391">
        <v>1073</v>
      </c>
      <c r="N550" s="584" t="str">
        <f t="shared" si="13"/>
        <v/>
      </c>
      <c r="O550" s="585"/>
      <c r="P550" s="393"/>
    </row>
    <row r="551" spans="13:16">
      <c r="M551" s="391">
        <v>1075</v>
      </c>
      <c r="N551" s="584" t="str">
        <f t="shared" si="13"/>
        <v/>
      </c>
      <c r="O551" s="585"/>
      <c r="P551" s="393"/>
    </row>
    <row r="552" spans="13:16">
      <c r="M552" s="391">
        <v>1077</v>
      </c>
      <c r="N552" s="584" t="str">
        <f t="shared" si="13"/>
        <v/>
      </c>
      <c r="O552" s="585"/>
      <c r="P552" s="393"/>
    </row>
    <row r="553" spans="13:16">
      <c r="M553" s="391">
        <v>1079</v>
      </c>
      <c r="N553" s="584" t="str">
        <f t="shared" si="13"/>
        <v/>
      </c>
      <c r="O553" s="585"/>
      <c r="P553" s="393"/>
    </row>
    <row r="554" spans="13:16">
      <c r="M554" s="391">
        <v>1081</v>
      </c>
      <c r="N554" s="584" t="str">
        <f t="shared" si="13"/>
        <v>鎌倉学園</v>
      </c>
      <c r="O554" s="585"/>
      <c r="P554" s="393"/>
    </row>
    <row r="555" spans="13:16">
      <c r="M555" s="391">
        <v>1083</v>
      </c>
      <c r="N555" s="584" t="str">
        <f t="shared" si="13"/>
        <v>鎌倉女学院</v>
      </c>
      <c r="O555" s="585"/>
      <c r="P555" s="393"/>
    </row>
    <row r="556" spans="13:16">
      <c r="M556" s="391">
        <v>1085</v>
      </c>
      <c r="N556" s="584" t="str">
        <f t="shared" si="13"/>
        <v>鎌倉女子大</v>
      </c>
      <c r="O556" s="585"/>
      <c r="P556" s="393"/>
    </row>
    <row r="557" spans="13:16">
      <c r="M557" s="391">
        <v>1087</v>
      </c>
      <c r="N557" s="584" t="str">
        <f t="shared" si="13"/>
        <v>清泉女学院</v>
      </c>
      <c r="O557" s="585"/>
      <c r="P557" s="393"/>
    </row>
    <row r="558" spans="13:16">
      <c r="M558" s="391">
        <v>1089</v>
      </c>
      <c r="N558" s="584" t="str">
        <f t="shared" si="13"/>
        <v>栄光学園</v>
      </c>
      <c r="O558" s="585"/>
      <c r="P558" s="393"/>
    </row>
    <row r="559" spans="13:16">
      <c r="M559" s="391">
        <v>1091</v>
      </c>
      <c r="N559" s="584" t="str">
        <f t="shared" si="13"/>
        <v>北鎌倉女子</v>
      </c>
      <c r="O559" s="585"/>
      <c r="P559" s="393"/>
    </row>
    <row r="560" spans="13:16">
      <c r="M560" s="391">
        <v>1093</v>
      </c>
      <c r="N560" s="584" t="str">
        <f t="shared" si="13"/>
        <v/>
      </c>
      <c r="O560" s="585"/>
      <c r="P560" s="393"/>
    </row>
    <row r="561" spans="13:16">
      <c r="M561" s="391">
        <v>1095</v>
      </c>
      <c r="N561" s="584" t="str">
        <f t="shared" si="13"/>
        <v/>
      </c>
      <c r="O561" s="585"/>
      <c r="P561" s="393"/>
    </row>
    <row r="562" spans="13:16">
      <c r="M562" s="391">
        <v>1097</v>
      </c>
      <c r="N562" s="584" t="str">
        <f t="shared" si="13"/>
        <v/>
      </c>
      <c r="O562" s="585"/>
      <c r="P562" s="393"/>
    </row>
    <row r="563" spans="13:16">
      <c r="M563" s="391">
        <v>1099</v>
      </c>
      <c r="N563" s="584" t="str">
        <f t="shared" si="13"/>
        <v>日大藤沢</v>
      </c>
      <c r="O563" s="585"/>
      <c r="P563" s="393"/>
    </row>
    <row r="564" spans="13:16">
      <c r="M564" s="391">
        <v>1101</v>
      </c>
      <c r="N564" s="584" t="str">
        <f t="shared" si="13"/>
        <v>湘南学園</v>
      </c>
      <c r="O564" s="585"/>
      <c r="P564" s="393"/>
    </row>
    <row r="565" spans="13:16">
      <c r="M565" s="391">
        <v>1103</v>
      </c>
      <c r="N565" s="584" t="str">
        <f t="shared" si="13"/>
        <v>湘南白百合</v>
      </c>
      <c r="O565" s="585"/>
      <c r="P565" s="393"/>
    </row>
    <row r="566" spans="13:16">
      <c r="M566" s="391">
        <v>1105</v>
      </c>
      <c r="N566" s="584" t="str">
        <f t="shared" si="13"/>
        <v>聖園女学院</v>
      </c>
      <c r="O566" s="585"/>
      <c r="P566" s="393"/>
    </row>
    <row r="567" spans="13:16">
      <c r="M567" s="391">
        <v>1107</v>
      </c>
      <c r="N567" s="584" t="str">
        <f t="shared" si="13"/>
        <v>慶應藤沢</v>
      </c>
      <c r="O567" s="585"/>
      <c r="P567" s="393"/>
    </row>
    <row r="568" spans="13:16">
      <c r="M568" s="391">
        <v>1109</v>
      </c>
      <c r="N568" s="584" t="str">
        <f t="shared" si="13"/>
        <v>藤嶺藤沢</v>
      </c>
      <c r="O568" s="585"/>
      <c r="P568" s="393"/>
    </row>
    <row r="569" spans="13:16">
      <c r="M569" s="391">
        <v>1111</v>
      </c>
      <c r="N569" s="584" t="str">
        <f t="shared" si="13"/>
        <v>聖和学院</v>
      </c>
      <c r="O569" s="585"/>
      <c r="P569" s="393"/>
    </row>
    <row r="570" spans="13:16">
      <c r="M570" s="391">
        <v>1113</v>
      </c>
      <c r="N570" s="584" t="str">
        <f t="shared" si="13"/>
        <v>逗子開成</v>
      </c>
      <c r="O570" s="585"/>
      <c r="P570" s="393"/>
    </row>
    <row r="571" spans="13:16">
      <c r="M571" s="391">
        <v>1115</v>
      </c>
      <c r="N571" s="584" t="str">
        <f t="shared" si="13"/>
        <v>アレセイア</v>
      </c>
      <c r="O571" s="585"/>
      <c r="P571" s="393"/>
    </row>
    <row r="572" spans="13:16">
      <c r="M572" s="391">
        <v>1117</v>
      </c>
      <c r="N572" s="584" t="str">
        <f t="shared" si="13"/>
        <v/>
      </c>
      <c r="O572" s="585"/>
      <c r="P572" s="393"/>
    </row>
    <row r="573" spans="13:16">
      <c r="M573" s="391">
        <v>1119</v>
      </c>
      <c r="N573" s="584" t="str">
        <f t="shared" si="13"/>
        <v/>
      </c>
      <c r="O573" s="585"/>
      <c r="P573" s="393"/>
    </row>
    <row r="574" spans="13:16">
      <c r="M574" s="391">
        <v>1121</v>
      </c>
      <c r="N574" s="584" t="str">
        <f t="shared" si="13"/>
        <v>相模女子大</v>
      </c>
      <c r="O574" s="585"/>
      <c r="P574" s="393"/>
    </row>
    <row r="575" spans="13:16">
      <c r="M575" s="391">
        <v>1123</v>
      </c>
      <c r="N575" s="584" t="str">
        <f t="shared" si="13"/>
        <v>東海大相模</v>
      </c>
      <c r="O575" s="585"/>
      <c r="P575" s="393"/>
    </row>
    <row r="576" spans="13:16">
      <c r="M576" s="391">
        <v>1125</v>
      </c>
      <c r="N576" s="584" t="str">
        <f t="shared" si="13"/>
        <v/>
      </c>
      <c r="O576" s="585"/>
      <c r="P576" s="393"/>
    </row>
    <row r="577" spans="13:16">
      <c r="M577" s="391">
        <v>1127</v>
      </c>
      <c r="N577" s="584" t="str">
        <f t="shared" si="13"/>
        <v/>
      </c>
      <c r="O577" s="585"/>
      <c r="P577" s="393"/>
    </row>
    <row r="578" spans="13:16">
      <c r="M578" s="391">
        <v>1129</v>
      </c>
      <c r="N578" s="584" t="str">
        <f t="shared" si="13"/>
        <v/>
      </c>
      <c r="O578" s="585"/>
      <c r="P578" s="393"/>
    </row>
    <row r="579" spans="13:16">
      <c r="M579" s="391">
        <v>1131</v>
      </c>
      <c r="N579" s="584" t="str">
        <f t="shared" si="13"/>
        <v>相洋</v>
      </c>
      <c r="O579" s="585"/>
      <c r="P579" s="393"/>
    </row>
    <row r="580" spans="13:16">
      <c r="M580" s="391">
        <v>1133</v>
      </c>
      <c r="N580" s="584" t="str">
        <f t="shared" si="13"/>
        <v/>
      </c>
      <c r="O580" s="585"/>
      <c r="P580" s="393"/>
    </row>
    <row r="581" spans="13:16">
      <c r="M581" s="391">
        <v>1135</v>
      </c>
      <c r="N581" s="584" t="str">
        <f t="shared" si="13"/>
        <v/>
      </c>
      <c r="O581" s="585"/>
      <c r="P581" s="393"/>
    </row>
    <row r="582" spans="13:16">
      <c r="M582" s="391">
        <v>1137</v>
      </c>
      <c r="N582" s="584" t="str">
        <f t="shared" si="13"/>
        <v/>
      </c>
      <c r="O582" s="585"/>
      <c r="P582" s="393"/>
    </row>
    <row r="583" spans="13:16">
      <c r="M583" s="391">
        <v>1139</v>
      </c>
      <c r="N583" s="584" t="str">
        <f t="shared" si="13"/>
        <v/>
      </c>
      <c r="O583" s="585"/>
      <c r="P583" s="393"/>
    </row>
    <row r="584" spans="13:16">
      <c r="M584" s="391">
        <v>1141</v>
      </c>
      <c r="N584" s="584" t="str">
        <f t="shared" si="13"/>
        <v>函嶺白百合</v>
      </c>
      <c r="O584" s="585"/>
      <c r="P584" s="393"/>
    </row>
    <row r="585" spans="13:16">
      <c r="M585" s="391">
        <v>1143</v>
      </c>
      <c r="N585" s="584" t="str">
        <f t="shared" si="13"/>
        <v/>
      </c>
      <c r="O585" s="585"/>
      <c r="P585" s="393"/>
    </row>
    <row r="586" spans="13:16">
      <c r="M586" s="391">
        <v>1145</v>
      </c>
      <c r="N586" s="584" t="str">
        <f t="shared" si="13"/>
        <v/>
      </c>
      <c r="O586" s="585"/>
      <c r="P586" s="393"/>
    </row>
    <row r="587" spans="13:16">
      <c r="M587" s="391">
        <v>1147</v>
      </c>
      <c r="N587" s="584" t="str">
        <f t="shared" si="13"/>
        <v/>
      </c>
      <c r="O587" s="585"/>
      <c r="P587" s="393"/>
    </row>
    <row r="588" spans="13:16">
      <c r="M588" s="391">
        <v>1149</v>
      </c>
      <c r="N588" s="584" t="str">
        <f t="shared" si="13"/>
        <v/>
      </c>
      <c r="O588" s="585"/>
      <c r="P588" s="393"/>
    </row>
    <row r="589" spans="13:16">
      <c r="M589" s="391">
        <v>1151</v>
      </c>
      <c r="N589" s="584" t="str">
        <f t="shared" si="13"/>
        <v>聖セシリア</v>
      </c>
      <c r="O589" s="585"/>
      <c r="P589" s="393"/>
    </row>
    <row r="590" spans="13:16">
      <c r="M590" s="391">
        <v>1153</v>
      </c>
      <c r="N590" s="584" t="str">
        <f t="shared" ref="N590:N653" si="14">IF(VLOOKUP($M590,学校番号,2,FALSE)="","",(VLOOKUP($M590,学校番号,2,FALSE)))</f>
        <v/>
      </c>
      <c r="O590" s="585"/>
      <c r="P590" s="393"/>
    </row>
    <row r="591" spans="13:16">
      <c r="M591" s="391">
        <v>1155</v>
      </c>
      <c r="N591" s="584" t="str">
        <f t="shared" si="14"/>
        <v/>
      </c>
      <c r="O591" s="585"/>
      <c r="P591" s="393"/>
    </row>
    <row r="592" spans="13:16">
      <c r="M592" s="391">
        <v>1157</v>
      </c>
      <c r="N592" s="584" t="str">
        <f t="shared" si="14"/>
        <v/>
      </c>
      <c r="O592" s="585"/>
      <c r="P592" s="393"/>
    </row>
    <row r="593" spans="13:16">
      <c r="M593" s="391">
        <v>1159</v>
      </c>
      <c r="N593" s="584" t="str">
        <f t="shared" si="14"/>
        <v/>
      </c>
      <c r="O593" s="585"/>
      <c r="P593" s="393"/>
    </row>
    <row r="594" spans="13:16">
      <c r="M594" s="391">
        <v>1161</v>
      </c>
      <c r="N594" s="584" t="str">
        <f t="shared" si="14"/>
        <v>横須賀学院</v>
      </c>
      <c r="O594" s="585"/>
      <c r="P594" s="393"/>
    </row>
    <row r="595" spans="13:16">
      <c r="M595" s="391">
        <v>1163</v>
      </c>
      <c r="N595" s="584" t="str">
        <f t="shared" si="14"/>
        <v/>
      </c>
      <c r="O595" s="585"/>
      <c r="P595" s="393"/>
    </row>
    <row r="596" spans="13:16">
      <c r="M596" s="391">
        <v>1165</v>
      </c>
      <c r="N596" s="584" t="str">
        <f t="shared" si="14"/>
        <v/>
      </c>
      <c r="O596" s="585"/>
      <c r="P596" s="393"/>
    </row>
    <row r="597" spans="13:16">
      <c r="M597" s="391">
        <v>1167</v>
      </c>
      <c r="N597" s="584" t="str">
        <f t="shared" si="14"/>
        <v/>
      </c>
      <c r="O597" s="585"/>
      <c r="P597" s="393"/>
    </row>
    <row r="598" spans="13:16">
      <c r="M598" s="391">
        <v>1169</v>
      </c>
      <c r="N598" s="584" t="str">
        <f t="shared" si="14"/>
        <v/>
      </c>
      <c r="O598" s="585"/>
      <c r="P598" s="393"/>
    </row>
    <row r="599" spans="13:16">
      <c r="M599" s="391">
        <v>1171</v>
      </c>
      <c r="N599" s="584" t="str">
        <f t="shared" si="14"/>
        <v>自修館</v>
      </c>
      <c r="O599" s="585"/>
      <c r="P599" s="393"/>
    </row>
    <row r="600" spans="13:16">
      <c r="M600" s="391">
        <v>1173</v>
      </c>
      <c r="N600" s="584" t="str">
        <f t="shared" si="14"/>
        <v/>
      </c>
      <c r="O600" s="585"/>
      <c r="P600" s="393"/>
    </row>
    <row r="601" spans="13:16">
      <c r="M601" s="391">
        <v>1175</v>
      </c>
      <c r="N601" s="584" t="str">
        <f t="shared" si="14"/>
        <v/>
      </c>
      <c r="O601" s="585"/>
      <c r="P601" s="393"/>
    </row>
    <row r="602" spans="13:16">
      <c r="M602" s="391">
        <v>1177</v>
      </c>
      <c r="N602" s="584" t="str">
        <f t="shared" si="14"/>
        <v/>
      </c>
      <c r="O602" s="585"/>
      <c r="P602" s="393"/>
    </row>
    <row r="603" spans="13:16">
      <c r="M603" s="391">
        <v>1179</v>
      </c>
      <c r="N603" s="584" t="str">
        <f t="shared" si="14"/>
        <v/>
      </c>
      <c r="O603" s="585"/>
      <c r="P603" s="393"/>
    </row>
    <row r="604" spans="13:16">
      <c r="M604" s="391">
        <v>1181</v>
      </c>
      <c r="N604" s="584" t="str">
        <f t="shared" si="14"/>
        <v>聖ステパノ</v>
      </c>
      <c r="O604" s="585"/>
      <c r="P604" s="393"/>
    </row>
    <row r="605" spans="13:16">
      <c r="M605" s="391">
        <v>1183</v>
      </c>
      <c r="N605" s="584" t="str">
        <f t="shared" si="14"/>
        <v/>
      </c>
      <c r="O605" s="585"/>
      <c r="P605" s="393"/>
    </row>
    <row r="606" spans="13:16">
      <c r="M606" s="391">
        <v>1185</v>
      </c>
      <c r="N606" s="584" t="str">
        <f t="shared" si="14"/>
        <v/>
      </c>
      <c r="O606" s="585"/>
      <c r="P606" s="393"/>
    </row>
    <row r="607" spans="13:16">
      <c r="M607" s="391">
        <v>1187</v>
      </c>
      <c r="N607" s="584" t="str">
        <f t="shared" si="14"/>
        <v/>
      </c>
      <c r="O607" s="585"/>
      <c r="P607" s="393"/>
    </row>
    <row r="608" spans="13:16">
      <c r="M608" s="391">
        <v>1189</v>
      </c>
      <c r="N608" s="584" t="str">
        <f t="shared" si="14"/>
        <v/>
      </c>
      <c r="O608" s="585"/>
      <c r="P608" s="393"/>
    </row>
    <row r="609" spans="13:16">
      <c r="M609" s="391">
        <v>1201</v>
      </c>
      <c r="N609" s="584" t="str">
        <f t="shared" si="14"/>
        <v>横国大附横浜</v>
      </c>
      <c r="O609" s="585"/>
      <c r="P609" s="393"/>
    </row>
    <row r="610" spans="13:16">
      <c r="M610" s="391">
        <v>1203</v>
      </c>
      <c r="N610" s="593" t="str">
        <f t="shared" si="14"/>
        <v>横国大附鎌倉</v>
      </c>
      <c r="O610" s="594"/>
      <c r="P610" s="393"/>
    </row>
    <row r="611" spans="13:16">
      <c r="M611" s="391">
        <v>1205</v>
      </c>
      <c r="N611" s="593" t="str">
        <f t="shared" si="14"/>
        <v>神奈川朝鮮</v>
      </c>
      <c r="O611" s="594"/>
      <c r="P611" s="393"/>
    </row>
    <row r="612" spans="13:16">
      <c r="M612" s="391">
        <v>1207</v>
      </c>
      <c r="N612" s="593" t="str">
        <f t="shared" si="14"/>
        <v>川崎朝鮮</v>
      </c>
      <c r="O612" s="594"/>
      <c r="P612" s="393"/>
    </row>
    <row r="613" spans="13:16">
      <c r="M613" s="391">
        <v>1209</v>
      </c>
      <c r="N613" s="584" t="str">
        <f t="shared" si="14"/>
        <v>相模原中等</v>
      </c>
      <c r="O613" s="585"/>
      <c r="P613" s="393"/>
    </row>
    <row r="614" spans="13:16">
      <c r="M614" s="391">
        <v>1211</v>
      </c>
      <c r="N614" s="584" t="str">
        <f t="shared" si="14"/>
        <v>平塚中等</v>
      </c>
      <c r="O614" s="585"/>
      <c r="P614" s="393"/>
    </row>
    <row r="615" spans="13:16">
      <c r="M615" s="391">
        <v>1213</v>
      </c>
      <c r="N615" s="591" t="str">
        <f t="shared" si="14"/>
        <v/>
      </c>
      <c r="O615" s="592"/>
    </row>
    <row r="616" spans="13:16">
      <c r="M616" s="391">
        <v>1215</v>
      </c>
      <c r="N616" s="591" t="str">
        <f t="shared" si="14"/>
        <v/>
      </c>
      <c r="O616" s="592"/>
    </row>
    <row r="617" spans="13:16">
      <c r="M617" s="391">
        <v>1217</v>
      </c>
      <c r="N617" s="591" t="str">
        <f t="shared" si="14"/>
        <v/>
      </c>
      <c r="O617" s="592"/>
    </row>
    <row r="618" spans="13:16">
      <c r="M618" s="391">
        <v>1219</v>
      </c>
      <c r="N618" s="591" t="str">
        <f t="shared" si="14"/>
        <v/>
      </c>
      <c r="O618" s="592"/>
    </row>
    <row r="619" spans="13:16">
      <c r="M619" s="391">
        <v>1221</v>
      </c>
      <c r="N619" s="593" t="str">
        <f t="shared" si="14"/>
        <v/>
      </c>
      <c r="O619" s="594"/>
    </row>
    <row r="620" spans="13:16">
      <c r="M620" s="391">
        <v>1223</v>
      </c>
      <c r="N620" s="591" t="str">
        <f t="shared" si="14"/>
        <v/>
      </c>
      <c r="O620" s="592"/>
    </row>
    <row r="621" spans="13:16">
      <c r="M621" s="391">
        <v>1225</v>
      </c>
      <c r="N621" s="593" t="str">
        <f t="shared" si="14"/>
        <v/>
      </c>
      <c r="O621" s="594"/>
    </row>
    <row r="622" spans="13:16">
      <c r="M622" s="391">
        <v>1227</v>
      </c>
      <c r="N622" s="593" t="str">
        <f t="shared" si="14"/>
        <v/>
      </c>
      <c r="O622" s="594"/>
    </row>
    <row r="623" spans="13:16">
      <c r="M623" s="391">
        <v>1229</v>
      </c>
      <c r="N623" s="593" t="str">
        <f t="shared" si="14"/>
        <v/>
      </c>
      <c r="O623" s="594"/>
    </row>
    <row r="624" spans="13:16">
      <c r="M624" s="391">
        <v>1231</v>
      </c>
      <c r="N624" s="591" t="str">
        <f t="shared" si="14"/>
        <v/>
      </c>
      <c r="O624" s="592"/>
    </row>
    <row r="625" spans="13:15">
      <c r="M625" s="391">
        <v>1233</v>
      </c>
      <c r="N625" s="591" t="str">
        <f t="shared" si="14"/>
        <v/>
      </c>
      <c r="O625" s="592"/>
    </row>
    <row r="626" spans="13:15">
      <c r="M626" s="391">
        <v>1235</v>
      </c>
      <c r="N626" s="591" t="str">
        <f t="shared" si="14"/>
        <v/>
      </c>
      <c r="O626" s="592"/>
    </row>
    <row r="627" spans="13:15">
      <c r="M627" s="391">
        <v>1237</v>
      </c>
      <c r="N627" s="591" t="str">
        <f t="shared" si="14"/>
        <v/>
      </c>
      <c r="O627" s="592"/>
    </row>
    <row r="628" spans="13:15">
      <c r="M628" s="391">
        <v>1239</v>
      </c>
      <c r="N628" s="591" t="str">
        <f t="shared" si="14"/>
        <v/>
      </c>
      <c r="O628" s="592"/>
    </row>
    <row r="629" spans="13:15">
      <c r="M629" s="391">
        <v>1241</v>
      </c>
      <c r="N629" s="591" t="str">
        <f t="shared" si="14"/>
        <v/>
      </c>
      <c r="O629" s="592"/>
    </row>
    <row r="630" spans="13:15">
      <c r="M630" s="391">
        <v>1243</v>
      </c>
      <c r="N630" s="593" t="str">
        <f t="shared" si="14"/>
        <v/>
      </c>
      <c r="O630" s="594"/>
    </row>
    <row r="631" spans="13:15">
      <c r="M631" s="391">
        <v>1245</v>
      </c>
      <c r="N631" s="591" t="str">
        <f t="shared" si="14"/>
        <v/>
      </c>
      <c r="O631" s="592"/>
    </row>
    <row r="632" spans="13:15">
      <c r="M632" s="391">
        <v>1247</v>
      </c>
      <c r="N632" s="593" t="str">
        <f t="shared" si="14"/>
        <v/>
      </c>
      <c r="O632" s="594"/>
    </row>
    <row r="633" spans="13:15">
      <c r="M633" s="391">
        <v>1249</v>
      </c>
      <c r="N633" s="593" t="str">
        <f t="shared" si="14"/>
        <v/>
      </c>
      <c r="O633" s="594"/>
    </row>
    <row r="634" spans="13:15">
      <c r="M634" s="391">
        <v>1251</v>
      </c>
      <c r="N634" s="593" t="str">
        <f t="shared" si="14"/>
        <v/>
      </c>
      <c r="O634" s="594"/>
    </row>
    <row r="635" spans="13:15">
      <c r="M635" s="391">
        <v>1253</v>
      </c>
      <c r="N635" s="591" t="str">
        <f t="shared" si="14"/>
        <v/>
      </c>
      <c r="O635" s="592"/>
    </row>
    <row r="636" spans="13:15">
      <c r="M636" s="391">
        <v>1255</v>
      </c>
      <c r="N636" s="591" t="str">
        <f t="shared" si="14"/>
        <v/>
      </c>
      <c r="O636" s="592"/>
    </row>
    <row r="637" spans="13:15">
      <c r="M637" s="391">
        <v>1257</v>
      </c>
      <c r="N637" s="591" t="str">
        <f t="shared" si="14"/>
        <v/>
      </c>
      <c r="O637" s="592"/>
    </row>
    <row r="638" spans="13:15">
      <c r="M638" s="391">
        <v>1259</v>
      </c>
      <c r="N638" s="591" t="str">
        <f t="shared" si="14"/>
        <v/>
      </c>
      <c r="O638" s="592"/>
    </row>
    <row r="639" spans="13:15">
      <c r="M639" s="391">
        <v>1261</v>
      </c>
      <c r="N639" s="591" t="str">
        <f t="shared" si="14"/>
        <v/>
      </c>
      <c r="O639" s="592"/>
    </row>
    <row r="640" spans="13:15">
      <c r="M640" s="391">
        <v>1263</v>
      </c>
      <c r="N640" s="591" t="str">
        <f t="shared" si="14"/>
        <v/>
      </c>
      <c r="O640" s="592"/>
    </row>
    <row r="641" spans="13:15">
      <c r="M641" s="391">
        <v>1265</v>
      </c>
      <c r="N641" s="593" t="str">
        <f t="shared" si="14"/>
        <v/>
      </c>
      <c r="O641" s="594"/>
    </row>
    <row r="642" spans="13:15">
      <c r="M642" s="391">
        <v>1267</v>
      </c>
      <c r="N642" s="591" t="str">
        <f t="shared" si="14"/>
        <v/>
      </c>
      <c r="O642" s="592"/>
    </row>
    <row r="643" spans="13:15">
      <c r="M643" s="391">
        <v>1269</v>
      </c>
      <c r="N643" s="593" t="str">
        <f t="shared" si="14"/>
        <v/>
      </c>
      <c r="O643" s="594"/>
    </row>
    <row r="644" spans="13:15">
      <c r="M644" s="391">
        <v>1271</v>
      </c>
      <c r="N644" s="593" t="str">
        <f t="shared" si="14"/>
        <v/>
      </c>
      <c r="O644" s="594"/>
    </row>
    <row r="645" spans="13:15">
      <c r="M645" s="391">
        <v>1273</v>
      </c>
      <c r="N645" s="593" t="str">
        <f t="shared" si="14"/>
        <v/>
      </c>
      <c r="O645" s="594"/>
    </row>
    <row r="646" spans="13:15">
      <c r="M646" s="391">
        <v>1275</v>
      </c>
      <c r="N646" s="591" t="str">
        <f t="shared" si="14"/>
        <v/>
      </c>
      <c r="O646" s="592"/>
    </row>
    <row r="647" spans="13:15">
      <c r="M647" s="391">
        <v>1277</v>
      </c>
      <c r="N647" s="591" t="str">
        <f t="shared" si="14"/>
        <v/>
      </c>
      <c r="O647" s="592"/>
    </row>
    <row r="648" spans="13:15">
      <c r="M648" s="391">
        <v>1279</v>
      </c>
      <c r="N648" s="591" t="str">
        <f t="shared" si="14"/>
        <v/>
      </c>
      <c r="O648" s="592"/>
    </row>
    <row r="649" spans="13:15">
      <c r="M649" s="391">
        <v>1281</v>
      </c>
      <c r="N649" s="591" t="str">
        <f t="shared" si="14"/>
        <v/>
      </c>
      <c r="O649" s="592"/>
    </row>
    <row r="650" spans="13:15">
      <c r="M650" s="391">
        <v>1283</v>
      </c>
      <c r="N650" s="591" t="str">
        <f t="shared" si="14"/>
        <v/>
      </c>
      <c r="O650" s="592"/>
    </row>
    <row r="651" spans="13:15">
      <c r="M651" s="391">
        <v>1285</v>
      </c>
      <c r="N651" s="591" t="str">
        <f t="shared" si="14"/>
        <v/>
      </c>
      <c r="O651" s="592"/>
    </row>
    <row r="652" spans="13:15">
      <c r="M652" s="391">
        <v>1287</v>
      </c>
      <c r="N652" s="593" t="str">
        <f t="shared" si="14"/>
        <v/>
      </c>
      <c r="O652" s="594"/>
    </row>
    <row r="653" spans="13:15">
      <c r="M653" s="391">
        <v>1289</v>
      </c>
      <c r="N653" s="591" t="str">
        <f t="shared" si="14"/>
        <v/>
      </c>
      <c r="O653" s="592"/>
    </row>
    <row r="654" spans="13:15">
      <c r="M654" s="391">
        <v>1291</v>
      </c>
      <c r="N654" s="593" t="str">
        <f t="shared" ref="N654:N708" si="15">IF(VLOOKUP($M654,学校番号,2,FALSE)="","",(VLOOKUP($M654,学校番号,2,FALSE)))</f>
        <v/>
      </c>
      <c r="O654" s="594"/>
    </row>
    <row r="655" spans="13:15">
      <c r="M655" s="391">
        <v>1293</v>
      </c>
      <c r="N655" s="593" t="str">
        <f t="shared" si="15"/>
        <v/>
      </c>
      <c r="O655" s="594"/>
    </row>
    <row r="656" spans="13:15">
      <c r="M656" s="391">
        <v>1295</v>
      </c>
      <c r="N656" s="593" t="str">
        <f t="shared" si="15"/>
        <v/>
      </c>
      <c r="O656" s="594"/>
    </row>
    <row r="657" spans="13:15">
      <c r="M657" s="391">
        <v>1297</v>
      </c>
      <c r="N657" s="591" t="str">
        <f t="shared" si="15"/>
        <v/>
      </c>
      <c r="O657" s="592"/>
    </row>
    <row r="658" spans="13:15">
      <c r="M658" s="391">
        <v>1299</v>
      </c>
      <c r="N658" s="591" t="str">
        <f t="shared" si="15"/>
        <v/>
      </c>
      <c r="O658" s="592"/>
    </row>
    <row r="659" spans="13:15">
      <c r="M659" s="391">
        <v>1301</v>
      </c>
      <c r="N659" s="591" t="str">
        <f t="shared" si="15"/>
        <v>横浜DeNAﾗﾝﾆﾝｸﾞｸﾗﾌﾞ</v>
      </c>
      <c r="O659" s="592"/>
    </row>
    <row r="660" spans="13:15">
      <c r="M660" s="391">
        <v>1303</v>
      </c>
      <c r="N660" s="591" t="str">
        <f t="shared" si="15"/>
        <v>横浜AC</v>
      </c>
      <c r="O660" s="592"/>
    </row>
    <row r="661" spans="13:15">
      <c r="M661" s="391">
        <v>1305</v>
      </c>
      <c r="N661" s="591" t="str">
        <f t="shared" si="15"/>
        <v>日産ｽﾀｼﾞｱﾑｱｽﾘｰﾄｸﾗﾌﾞ</v>
      </c>
      <c r="O661" s="592"/>
    </row>
    <row r="662" spans="13:15">
      <c r="M662" s="391">
        <v>1307</v>
      </c>
      <c r="N662" s="591" t="str">
        <f t="shared" si="15"/>
        <v>ﾜｰﾙｳｲﾝﾄﾞAC</v>
      </c>
      <c r="O662" s="592"/>
    </row>
    <row r="663" spans="13:15">
      <c r="M663" s="391">
        <v>1309</v>
      </c>
      <c r="N663" s="593" t="str">
        <f t="shared" si="15"/>
        <v>FCｺﾗｿﾝ</v>
      </c>
      <c r="O663" s="594"/>
    </row>
    <row r="664" spans="13:15">
      <c r="M664" s="391">
        <v>1311</v>
      </c>
      <c r="N664" s="591" t="str">
        <f t="shared" si="15"/>
        <v>HappinessAC</v>
      </c>
      <c r="O664" s="592"/>
    </row>
    <row r="665" spans="13:15">
      <c r="M665" s="391">
        <v>1313</v>
      </c>
      <c r="N665" s="593" t="str">
        <f t="shared" si="15"/>
        <v>SCDAC</v>
      </c>
      <c r="O665" s="594"/>
    </row>
    <row r="666" spans="13:15">
      <c r="M666" s="391">
        <v>1315</v>
      </c>
      <c r="N666" s="593" t="str">
        <f t="shared" si="15"/>
        <v>S4</v>
      </c>
      <c r="O666" s="594"/>
    </row>
    <row r="667" spans="13:15">
      <c r="M667" s="391">
        <v>1317</v>
      </c>
      <c r="N667" s="593" t="s">
        <v>2635</v>
      </c>
      <c r="O667" s="594"/>
    </row>
    <row r="668" spans="13:15">
      <c r="M668" s="391">
        <v>1319</v>
      </c>
      <c r="N668" s="591" t="str">
        <f t="shared" si="15"/>
        <v/>
      </c>
      <c r="O668" s="592"/>
    </row>
    <row r="669" spans="13:15">
      <c r="M669" s="391">
        <v>1321</v>
      </c>
      <c r="N669" s="591" t="str">
        <f t="shared" si="15"/>
        <v/>
      </c>
      <c r="O669" s="592"/>
    </row>
    <row r="670" spans="13:15">
      <c r="M670" s="391">
        <v>1323</v>
      </c>
      <c r="N670" s="591" t="str">
        <f t="shared" si="15"/>
        <v/>
      </c>
      <c r="O670" s="592"/>
    </row>
    <row r="671" spans="13:15">
      <c r="M671" s="391">
        <v>1325</v>
      </c>
      <c r="N671" s="591" t="str">
        <f t="shared" si="15"/>
        <v/>
      </c>
      <c r="O671" s="592"/>
    </row>
    <row r="672" spans="13:15">
      <c r="M672" s="391">
        <v>1327</v>
      </c>
      <c r="N672" s="591" t="str">
        <f t="shared" si="15"/>
        <v/>
      </c>
      <c r="O672" s="592"/>
    </row>
    <row r="673" spans="13:15">
      <c r="M673" s="391">
        <v>1329</v>
      </c>
      <c r="N673" s="591" t="str">
        <f t="shared" si="15"/>
        <v/>
      </c>
      <c r="O673" s="592"/>
    </row>
    <row r="674" spans="13:15">
      <c r="M674" s="391">
        <v>1331</v>
      </c>
      <c r="N674" s="593" t="str">
        <f t="shared" si="15"/>
        <v/>
      </c>
      <c r="O674" s="594"/>
    </row>
    <row r="675" spans="13:15">
      <c r="M675" s="391">
        <v>1333</v>
      </c>
      <c r="N675" s="591" t="str">
        <f t="shared" si="15"/>
        <v/>
      </c>
      <c r="O675" s="592"/>
    </row>
    <row r="676" spans="13:15">
      <c r="M676" s="391">
        <v>1335</v>
      </c>
      <c r="N676" s="593" t="str">
        <f t="shared" si="15"/>
        <v/>
      </c>
      <c r="O676" s="594"/>
    </row>
    <row r="677" spans="13:15">
      <c r="M677" s="391">
        <v>1337</v>
      </c>
      <c r="N677" s="593" t="str">
        <f t="shared" si="15"/>
        <v/>
      </c>
      <c r="O677" s="594"/>
    </row>
    <row r="678" spans="13:15">
      <c r="M678" s="391">
        <v>1339</v>
      </c>
      <c r="N678" s="593" t="str">
        <f t="shared" si="15"/>
        <v/>
      </c>
      <c r="O678" s="594"/>
    </row>
    <row r="679" spans="13:15">
      <c r="M679" s="391">
        <v>1341</v>
      </c>
      <c r="N679" s="591" t="str">
        <f t="shared" si="15"/>
        <v/>
      </c>
      <c r="O679" s="592"/>
    </row>
    <row r="680" spans="13:15">
      <c r="M680" s="391">
        <v>1343</v>
      </c>
      <c r="N680" s="591" t="str">
        <f t="shared" si="15"/>
        <v/>
      </c>
      <c r="O680" s="592"/>
    </row>
    <row r="681" spans="13:15">
      <c r="M681" s="391">
        <v>1345</v>
      </c>
      <c r="N681" s="591" t="str">
        <f t="shared" si="15"/>
        <v/>
      </c>
      <c r="O681" s="592"/>
    </row>
    <row r="682" spans="13:15">
      <c r="M682" s="391">
        <v>1347</v>
      </c>
      <c r="N682" s="591" t="str">
        <f t="shared" si="15"/>
        <v/>
      </c>
      <c r="O682" s="592"/>
    </row>
    <row r="683" spans="13:15">
      <c r="M683" s="391">
        <v>1349</v>
      </c>
      <c r="N683" s="591" t="str">
        <f t="shared" si="15"/>
        <v/>
      </c>
      <c r="O683" s="592"/>
    </row>
    <row r="684" spans="13:15">
      <c r="M684" s="391">
        <v>1351</v>
      </c>
      <c r="N684" s="591" t="str">
        <f t="shared" si="15"/>
        <v/>
      </c>
      <c r="O684" s="592"/>
    </row>
    <row r="685" spans="13:15">
      <c r="M685" s="391">
        <v>1353</v>
      </c>
      <c r="N685" s="593" t="str">
        <f t="shared" si="15"/>
        <v/>
      </c>
      <c r="O685" s="594"/>
    </row>
    <row r="686" spans="13:15">
      <c r="M686" s="391">
        <v>1355</v>
      </c>
      <c r="N686" s="591" t="str">
        <f t="shared" si="15"/>
        <v/>
      </c>
      <c r="O686" s="592"/>
    </row>
    <row r="687" spans="13:15">
      <c r="M687" s="391">
        <v>1357</v>
      </c>
      <c r="N687" s="593" t="str">
        <f t="shared" si="15"/>
        <v/>
      </c>
      <c r="O687" s="594"/>
    </row>
    <row r="688" spans="13:15">
      <c r="M688" s="391">
        <v>1359</v>
      </c>
      <c r="N688" s="593" t="str">
        <f t="shared" si="15"/>
        <v/>
      </c>
      <c r="O688" s="594"/>
    </row>
    <row r="689" spans="13:15">
      <c r="M689" s="391">
        <v>1361</v>
      </c>
      <c r="N689" s="593" t="str">
        <f t="shared" si="15"/>
        <v/>
      </c>
      <c r="O689" s="594"/>
    </row>
    <row r="690" spans="13:15">
      <c r="M690" s="391">
        <v>1363</v>
      </c>
      <c r="N690" s="591" t="str">
        <f t="shared" si="15"/>
        <v/>
      </c>
      <c r="O690" s="592"/>
    </row>
    <row r="691" spans="13:15">
      <c r="M691" s="391">
        <v>1365</v>
      </c>
      <c r="N691" s="591" t="str">
        <f t="shared" si="15"/>
        <v/>
      </c>
      <c r="O691" s="592"/>
    </row>
    <row r="692" spans="13:15">
      <c r="M692" s="391">
        <v>1367</v>
      </c>
      <c r="N692" s="591" t="str">
        <f t="shared" si="15"/>
        <v/>
      </c>
      <c r="O692" s="592"/>
    </row>
    <row r="693" spans="13:15">
      <c r="M693" s="391">
        <v>1369</v>
      </c>
      <c r="N693" s="591" t="str">
        <f t="shared" si="15"/>
        <v/>
      </c>
      <c r="O693" s="592"/>
    </row>
    <row r="694" spans="13:15">
      <c r="M694" s="391">
        <v>1371</v>
      </c>
      <c r="N694" s="591" t="str">
        <f t="shared" si="15"/>
        <v/>
      </c>
      <c r="O694" s="592"/>
    </row>
    <row r="695" spans="13:15">
      <c r="M695" s="391">
        <v>1373</v>
      </c>
      <c r="N695" s="591" t="str">
        <f t="shared" si="15"/>
        <v/>
      </c>
      <c r="O695" s="592"/>
    </row>
    <row r="696" spans="13:15">
      <c r="M696" s="391">
        <v>1375</v>
      </c>
      <c r="N696" s="593" t="str">
        <f t="shared" si="15"/>
        <v/>
      </c>
      <c r="O696" s="594"/>
    </row>
    <row r="697" spans="13:15">
      <c r="M697" s="391">
        <v>1377</v>
      </c>
      <c r="N697" s="591" t="str">
        <f t="shared" si="15"/>
        <v/>
      </c>
      <c r="O697" s="592"/>
    </row>
    <row r="698" spans="13:15">
      <c r="M698" s="391">
        <v>1379</v>
      </c>
      <c r="N698" s="593" t="str">
        <f t="shared" si="15"/>
        <v/>
      </c>
      <c r="O698" s="594"/>
    </row>
    <row r="699" spans="13:15">
      <c r="M699" s="391">
        <v>1381</v>
      </c>
      <c r="N699" s="593" t="str">
        <f t="shared" si="15"/>
        <v/>
      </c>
      <c r="O699" s="594"/>
    </row>
    <row r="700" spans="13:15">
      <c r="M700" s="391">
        <v>1383</v>
      </c>
      <c r="N700" s="593" t="str">
        <f t="shared" si="15"/>
        <v/>
      </c>
      <c r="O700" s="594"/>
    </row>
    <row r="701" spans="13:15">
      <c r="M701" s="391">
        <v>1385</v>
      </c>
      <c r="N701" s="591" t="str">
        <f t="shared" si="15"/>
        <v/>
      </c>
      <c r="O701" s="592"/>
    </row>
    <row r="702" spans="13:15">
      <c r="M702" s="391">
        <v>1387</v>
      </c>
      <c r="N702" s="591" t="str">
        <f t="shared" si="15"/>
        <v/>
      </c>
      <c r="O702" s="592"/>
    </row>
    <row r="703" spans="13:15">
      <c r="M703" s="391">
        <v>1389</v>
      </c>
      <c r="N703" s="591" t="str">
        <f t="shared" si="15"/>
        <v/>
      </c>
      <c r="O703" s="592"/>
    </row>
    <row r="704" spans="13:15">
      <c r="M704" s="391">
        <v>1391</v>
      </c>
      <c r="N704" s="591" t="str">
        <f t="shared" si="15"/>
        <v/>
      </c>
      <c r="O704" s="592"/>
    </row>
    <row r="705" spans="13:15" ht="15" customHeight="1">
      <c r="M705" s="391">
        <v>1393</v>
      </c>
      <c r="N705" s="591" t="str">
        <f t="shared" si="15"/>
        <v/>
      </c>
      <c r="O705" s="592"/>
    </row>
    <row r="706" spans="13:15">
      <c r="M706" s="391">
        <v>1395</v>
      </c>
      <c r="N706" s="591" t="str">
        <f t="shared" si="15"/>
        <v/>
      </c>
      <c r="O706" s="592"/>
    </row>
    <row r="707" spans="13:15">
      <c r="M707" s="391">
        <v>1397</v>
      </c>
      <c r="N707" s="593" t="str">
        <f t="shared" si="15"/>
        <v/>
      </c>
      <c r="O707" s="594"/>
    </row>
    <row r="708" spans="13:15" ht="15" customHeight="1" thickBot="1">
      <c r="M708" s="392">
        <v>1399</v>
      </c>
      <c r="N708" s="595" t="str">
        <f t="shared" si="15"/>
        <v/>
      </c>
      <c r="O708" s="596"/>
    </row>
  </sheetData>
  <mergeCells count="700">
    <mergeCell ref="R2:U2"/>
    <mergeCell ref="N701:O701"/>
    <mergeCell ref="N702:O702"/>
    <mergeCell ref="N703:O703"/>
    <mergeCell ref="N704:O704"/>
    <mergeCell ref="N705:O705"/>
    <mergeCell ref="N706:O706"/>
    <mergeCell ref="N707:O707"/>
    <mergeCell ref="N708:O708"/>
    <mergeCell ref="N692:O692"/>
    <mergeCell ref="N693:O693"/>
    <mergeCell ref="N694:O694"/>
    <mergeCell ref="N695:O695"/>
    <mergeCell ref="N696:O696"/>
    <mergeCell ref="N697:O697"/>
    <mergeCell ref="N698:O698"/>
    <mergeCell ref="N699:O699"/>
    <mergeCell ref="N700:O700"/>
    <mergeCell ref="N683:O683"/>
    <mergeCell ref="N684:O684"/>
    <mergeCell ref="N685:O685"/>
    <mergeCell ref="N686:O686"/>
    <mergeCell ref="N687:O687"/>
    <mergeCell ref="N688:O688"/>
    <mergeCell ref="N689:O689"/>
    <mergeCell ref="N690:O690"/>
    <mergeCell ref="N691:O691"/>
    <mergeCell ref="N674:O674"/>
    <mergeCell ref="N675:O675"/>
    <mergeCell ref="N676:O676"/>
    <mergeCell ref="N677:O677"/>
    <mergeCell ref="N678:O678"/>
    <mergeCell ref="N679:O679"/>
    <mergeCell ref="N680:O680"/>
    <mergeCell ref="N681:O681"/>
    <mergeCell ref="N682:O682"/>
    <mergeCell ref="N665:O665"/>
    <mergeCell ref="N666:O666"/>
    <mergeCell ref="N667:O667"/>
    <mergeCell ref="N668:O668"/>
    <mergeCell ref="N669:O669"/>
    <mergeCell ref="N670:O670"/>
    <mergeCell ref="N671:O671"/>
    <mergeCell ref="N672:O672"/>
    <mergeCell ref="N673:O673"/>
    <mergeCell ref="N656:O656"/>
    <mergeCell ref="N657:O657"/>
    <mergeCell ref="N658:O658"/>
    <mergeCell ref="N659:O659"/>
    <mergeCell ref="N660:O660"/>
    <mergeCell ref="N661:O661"/>
    <mergeCell ref="N662:O662"/>
    <mergeCell ref="N663:O663"/>
    <mergeCell ref="N664:O664"/>
    <mergeCell ref="N647:O647"/>
    <mergeCell ref="N648:O648"/>
    <mergeCell ref="N649:O649"/>
    <mergeCell ref="N650:O650"/>
    <mergeCell ref="N651:O651"/>
    <mergeCell ref="N652:O652"/>
    <mergeCell ref="N653:O653"/>
    <mergeCell ref="N654:O654"/>
    <mergeCell ref="N655:O655"/>
    <mergeCell ref="N638:O638"/>
    <mergeCell ref="N639:O639"/>
    <mergeCell ref="N640:O640"/>
    <mergeCell ref="N641:O641"/>
    <mergeCell ref="N642:O642"/>
    <mergeCell ref="N643:O643"/>
    <mergeCell ref="N644:O644"/>
    <mergeCell ref="N645:O645"/>
    <mergeCell ref="N646:O646"/>
    <mergeCell ref="N629:O629"/>
    <mergeCell ref="N630:O630"/>
    <mergeCell ref="N631:O631"/>
    <mergeCell ref="N632:O632"/>
    <mergeCell ref="N633:O633"/>
    <mergeCell ref="N634:O634"/>
    <mergeCell ref="N635:O635"/>
    <mergeCell ref="N636:O636"/>
    <mergeCell ref="N637:O637"/>
    <mergeCell ref="N620:O620"/>
    <mergeCell ref="N621:O621"/>
    <mergeCell ref="N622:O622"/>
    <mergeCell ref="N623:O623"/>
    <mergeCell ref="N624:O624"/>
    <mergeCell ref="N625:O625"/>
    <mergeCell ref="N626:O626"/>
    <mergeCell ref="N627:O627"/>
    <mergeCell ref="N628:O628"/>
    <mergeCell ref="N619:O619"/>
    <mergeCell ref="N614:O614"/>
    <mergeCell ref="N615:O615"/>
    <mergeCell ref="N616:O616"/>
    <mergeCell ref="N611:O611"/>
    <mergeCell ref="N612:O612"/>
    <mergeCell ref="N613:O613"/>
    <mergeCell ref="N610:O610"/>
    <mergeCell ref="N605:O605"/>
    <mergeCell ref="N606:O606"/>
    <mergeCell ref="N607:O607"/>
    <mergeCell ref="N608:O608"/>
    <mergeCell ref="N609:O609"/>
    <mergeCell ref="N602:O602"/>
    <mergeCell ref="N603:O603"/>
    <mergeCell ref="N604:O604"/>
    <mergeCell ref="N599:O599"/>
    <mergeCell ref="N600:O600"/>
    <mergeCell ref="N617:O617"/>
    <mergeCell ref="N618:O618"/>
    <mergeCell ref="N601:O601"/>
    <mergeCell ref="N596:O596"/>
    <mergeCell ref="N597:O597"/>
    <mergeCell ref="N598:O598"/>
    <mergeCell ref="N593:O593"/>
    <mergeCell ref="N594:O594"/>
    <mergeCell ref="N595:O595"/>
    <mergeCell ref="N590:O590"/>
    <mergeCell ref="N591:O591"/>
    <mergeCell ref="N592:O592"/>
    <mergeCell ref="N587:O587"/>
    <mergeCell ref="N588:O588"/>
    <mergeCell ref="N589:O589"/>
    <mergeCell ref="N584:O584"/>
    <mergeCell ref="N585:O585"/>
    <mergeCell ref="N586:O586"/>
    <mergeCell ref="N581:O581"/>
    <mergeCell ref="N582:O582"/>
    <mergeCell ref="N583:O583"/>
    <mergeCell ref="N578:O578"/>
    <mergeCell ref="N579:O579"/>
    <mergeCell ref="N580:O580"/>
    <mergeCell ref="N575:O575"/>
    <mergeCell ref="N576:O576"/>
    <mergeCell ref="N577:O577"/>
    <mergeCell ref="N572:O572"/>
    <mergeCell ref="N573:O573"/>
    <mergeCell ref="N574:O574"/>
    <mergeCell ref="N569:O569"/>
    <mergeCell ref="N570:O570"/>
    <mergeCell ref="N571:O571"/>
    <mergeCell ref="N566:O566"/>
    <mergeCell ref="N567:O567"/>
    <mergeCell ref="N568:O568"/>
    <mergeCell ref="N563:O563"/>
    <mergeCell ref="N564:O564"/>
    <mergeCell ref="N565:O565"/>
    <mergeCell ref="N560:O560"/>
    <mergeCell ref="N561:O561"/>
    <mergeCell ref="N562:O562"/>
    <mergeCell ref="N557:O557"/>
    <mergeCell ref="N558:O558"/>
    <mergeCell ref="N559:O559"/>
    <mergeCell ref="N554:O554"/>
    <mergeCell ref="N555:O555"/>
    <mergeCell ref="N556:O556"/>
    <mergeCell ref="N551:O551"/>
    <mergeCell ref="N552:O552"/>
    <mergeCell ref="N553:O553"/>
    <mergeCell ref="N548:O548"/>
    <mergeCell ref="N549:O549"/>
    <mergeCell ref="N550:O550"/>
    <mergeCell ref="N545:O545"/>
    <mergeCell ref="N546:O546"/>
    <mergeCell ref="N547:O547"/>
    <mergeCell ref="N542:O542"/>
    <mergeCell ref="N543:O543"/>
    <mergeCell ref="N544:O544"/>
    <mergeCell ref="N539:O539"/>
    <mergeCell ref="N540:O540"/>
    <mergeCell ref="N541:O541"/>
    <mergeCell ref="N536:O536"/>
    <mergeCell ref="N537:O537"/>
    <mergeCell ref="N538:O538"/>
    <mergeCell ref="N533:O533"/>
    <mergeCell ref="N534:O534"/>
    <mergeCell ref="N535:O535"/>
    <mergeCell ref="N530:O530"/>
    <mergeCell ref="N531:O531"/>
    <mergeCell ref="N532:O532"/>
    <mergeCell ref="N527:O527"/>
    <mergeCell ref="N528:O528"/>
    <mergeCell ref="N529:O529"/>
    <mergeCell ref="N524:O524"/>
    <mergeCell ref="N525:O525"/>
    <mergeCell ref="N526:O526"/>
    <mergeCell ref="N521:O521"/>
    <mergeCell ref="N522:O522"/>
    <mergeCell ref="N523:O523"/>
    <mergeCell ref="N518:O518"/>
    <mergeCell ref="N519:O519"/>
    <mergeCell ref="N520:O520"/>
    <mergeCell ref="N515:O515"/>
    <mergeCell ref="N516:O516"/>
    <mergeCell ref="N517:O517"/>
    <mergeCell ref="N512:O512"/>
    <mergeCell ref="N513:O513"/>
    <mergeCell ref="N514:O514"/>
    <mergeCell ref="N509:O509"/>
    <mergeCell ref="N510:O510"/>
    <mergeCell ref="N511:O511"/>
    <mergeCell ref="N506:O506"/>
    <mergeCell ref="N507:O507"/>
    <mergeCell ref="N508:O508"/>
    <mergeCell ref="N503:O503"/>
    <mergeCell ref="N504:O504"/>
    <mergeCell ref="N505:O505"/>
    <mergeCell ref="N500:O500"/>
    <mergeCell ref="N501:O501"/>
    <mergeCell ref="N502:O502"/>
    <mergeCell ref="N497:O497"/>
    <mergeCell ref="N498:O498"/>
    <mergeCell ref="N499:O499"/>
    <mergeCell ref="N494:O494"/>
    <mergeCell ref="N495:O495"/>
    <mergeCell ref="N496:O496"/>
    <mergeCell ref="N491:O491"/>
    <mergeCell ref="N492:O492"/>
    <mergeCell ref="N493:O493"/>
    <mergeCell ref="N488:O488"/>
    <mergeCell ref="N489:O489"/>
    <mergeCell ref="N490:O490"/>
    <mergeCell ref="N485:O485"/>
    <mergeCell ref="N486:O486"/>
    <mergeCell ref="N487:O487"/>
    <mergeCell ref="N482:O482"/>
    <mergeCell ref="N483:O483"/>
    <mergeCell ref="N484:O484"/>
    <mergeCell ref="N479:O479"/>
    <mergeCell ref="N480:O480"/>
    <mergeCell ref="N481:O481"/>
    <mergeCell ref="N476:O476"/>
    <mergeCell ref="N477:O477"/>
    <mergeCell ref="N478:O478"/>
    <mergeCell ref="N473:O473"/>
    <mergeCell ref="N474:O474"/>
    <mergeCell ref="N475:O475"/>
    <mergeCell ref="N470:O470"/>
    <mergeCell ref="N471:O471"/>
    <mergeCell ref="N472:O472"/>
    <mergeCell ref="N467:O467"/>
    <mergeCell ref="N468:O468"/>
    <mergeCell ref="N469:O469"/>
    <mergeCell ref="N464:O464"/>
    <mergeCell ref="N465:O465"/>
    <mergeCell ref="N466:O466"/>
    <mergeCell ref="N461:O461"/>
    <mergeCell ref="N462:O462"/>
    <mergeCell ref="N463:O463"/>
    <mergeCell ref="N458:O458"/>
    <mergeCell ref="N459:O459"/>
    <mergeCell ref="N460:O460"/>
    <mergeCell ref="N455:O455"/>
    <mergeCell ref="N456:O456"/>
    <mergeCell ref="N457:O457"/>
    <mergeCell ref="N452:O452"/>
    <mergeCell ref="N453:O453"/>
    <mergeCell ref="N454:O454"/>
    <mergeCell ref="N449:O449"/>
    <mergeCell ref="N450:O450"/>
    <mergeCell ref="N451:O451"/>
    <mergeCell ref="N446:O446"/>
    <mergeCell ref="N447:O447"/>
    <mergeCell ref="N448:O448"/>
    <mergeCell ref="N443:O443"/>
    <mergeCell ref="N444:O444"/>
    <mergeCell ref="N445:O445"/>
    <mergeCell ref="N440:O440"/>
    <mergeCell ref="N441:O441"/>
    <mergeCell ref="N442:O442"/>
    <mergeCell ref="N437:O437"/>
    <mergeCell ref="N438:O438"/>
    <mergeCell ref="N439:O439"/>
    <mergeCell ref="N434:O434"/>
    <mergeCell ref="N435:O435"/>
    <mergeCell ref="N436:O436"/>
    <mergeCell ref="N431:O431"/>
    <mergeCell ref="N432:O432"/>
    <mergeCell ref="N433:O433"/>
    <mergeCell ref="N428:O428"/>
    <mergeCell ref="N429:O429"/>
    <mergeCell ref="N430:O430"/>
    <mergeCell ref="N425:O425"/>
    <mergeCell ref="N426:O426"/>
    <mergeCell ref="N427:O427"/>
    <mergeCell ref="N422:O422"/>
    <mergeCell ref="N423:O423"/>
    <mergeCell ref="N424:O424"/>
    <mergeCell ref="N419:O419"/>
    <mergeCell ref="N420:O420"/>
    <mergeCell ref="N421:O421"/>
    <mergeCell ref="N416:O416"/>
    <mergeCell ref="N417:O417"/>
    <mergeCell ref="N418:O418"/>
    <mergeCell ref="N413:O413"/>
    <mergeCell ref="N414:O414"/>
    <mergeCell ref="N415:O415"/>
    <mergeCell ref="N410:O410"/>
    <mergeCell ref="N411:O411"/>
    <mergeCell ref="N412:O412"/>
    <mergeCell ref="N407:O407"/>
    <mergeCell ref="N408:O408"/>
    <mergeCell ref="N409:O409"/>
    <mergeCell ref="N404:O404"/>
    <mergeCell ref="N405:O405"/>
    <mergeCell ref="N406:O406"/>
    <mergeCell ref="N401:O401"/>
    <mergeCell ref="N402:O402"/>
    <mergeCell ref="N403:O403"/>
    <mergeCell ref="N398:O398"/>
    <mergeCell ref="N399:O399"/>
    <mergeCell ref="N400:O400"/>
    <mergeCell ref="N395:O395"/>
    <mergeCell ref="N396:O396"/>
    <mergeCell ref="N397:O397"/>
    <mergeCell ref="N392:O392"/>
    <mergeCell ref="N393:O393"/>
    <mergeCell ref="N394:O394"/>
    <mergeCell ref="N389:O389"/>
    <mergeCell ref="N390:O390"/>
    <mergeCell ref="N391:O391"/>
    <mergeCell ref="N386:O386"/>
    <mergeCell ref="N387:O387"/>
    <mergeCell ref="N388:O388"/>
    <mergeCell ref="N383:O383"/>
    <mergeCell ref="N384:O384"/>
    <mergeCell ref="N385:O385"/>
    <mergeCell ref="N380:O380"/>
    <mergeCell ref="N381:O381"/>
    <mergeCell ref="N382:O382"/>
    <mergeCell ref="N377:O377"/>
    <mergeCell ref="N378:O378"/>
    <mergeCell ref="N379:O379"/>
    <mergeCell ref="N374:O374"/>
    <mergeCell ref="N375:O375"/>
    <mergeCell ref="N376:O376"/>
    <mergeCell ref="N371:O371"/>
    <mergeCell ref="N372:O372"/>
    <mergeCell ref="N373:O373"/>
    <mergeCell ref="N368:O368"/>
    <mergeCell ref="N369:O369"/>
    <mergeCell ref="N370:O370"/>
    <mergeCell ref="N365:O365"/>
    <mergeCell ref="N366:O366"/>
    <mergeCell ref="N367:O367"/>
    <mergeCell ref="N362:O362"/>
    <mergeCell ref="N363:O363"/>
    <mergeCell ref="N364:O364"/>
    <mergeCell ref="N359:O359"/>
    <mergeCell ref="N360:O360"/>
    <mergeCell ref="N361:O361"/>
    <mergeCell ref="N356:O356"/>
    <mergeCell ref="N357:O357"/>
    <mergeCell ref="N358:O358"/>
    <mergeCell ref="N353:O353"/>
    <mergeCell ref="N354:O354"/>
    <mergeCell ref="N355:O355"/>
    <mergeCell ref="N350:O350"/>
    <mergeCell ref="N351:O351"/>
    <mergeCell ref="N352:O352"/>
    <mergeCell ref="N347:O347"/>
    <mergeCell ref="N348:O348"/>
    <mergeCell ref="N349:O349"/>
    <mergeCell ref="N344:O344"/>
    <mergeCell ref="N345:O345"/>
    <mergeCell ref="N346:O346"/>
    <mergeCell ref="N341:O341"/>
    <mergeCell ref="N342:O342"/>
    <mergeCell ref="N343:O343"/>
    <mergeCell ref="N338:O338"/>
    <mergeCell ref="N339:O339"/>
    <mergeCell ref="N340:O340"/>
    <mergeCell ref="N335:O335"/>
    <mergeCell ref="N336:O336"/>
    <mergeCell ref="N337:O337"/>
    <mergeCell ref="N332:O332"/>
    <mergeCell ref="N333:O333"/>
    <mergeCell ref="N334:O334"/>
    <mergeCell ref="N329:O329"/>
    <mergeCell ref="N330:O330"/>
    <mergeCell ref="N331:O331"/>
    <mergeCell ref="N326:O326"/>
    <mergeCell ref="N327:O327"/>
    <mergeCell ref="N328:O328"/>
    <mergeCell ref="N323:O323"/>
    <mergeCell ref="N324:O324"/>
    <mergeCell ref="N325:O325"/>
    <mergeCell ref="N320:O320"/>
    <mergeCell ref="N321:O321"/>
    <mergeCell ref="N322:O322"/>
    <mergeCell ref="N317:O317"/>
    <mergeCell ref="N318:O318"/>
    <mergeCell ref="N319:O319"/>
    <mergeCell ref="N314:O314"/>
    <mergeCell ref="N315:O315"/>
    <mergeCell ref="N316:O316"/>
    <mergeCell ref="N311:O311"/>
    <mergeCell ref="N312:O312"/>
    <mergeCell ref="N313:O313"/>
    <mergeCell ref="N308:O308"/>
    <mergeCell ref="N309:O309"/>
    <mergeCell ref="N310:O310"/>
    <mergeCell ref="N305:O305"/>
    <mergeCell ref="N306:O306"/>
    <mergeCell ref="N307:O307"/>
    <mergeCell ref="N302:O302"/>
    <mergeCell ref="N303:O303"/>
    <mergeCell ref="N304:O304"/>
    <mergeCell ref="N299:O299"/>
    <mergeCell ref="N300:O300"/>
    <mergeCell ref="N301:O301"/>
    <mergeCell ref="N296:O296"/>
    <mergeCell ref="N297:O297"/>
    <mergeCell ref="N298:O298"/>
    <mergeCell ref="N293:O293"/>
    <mergeCell ref="N294:O294"/>
    <mergeCell ref="N295:O295"/>
    <mergeCell ref="N290:O290"/>
    <mergeCell ref="N291:O291"/>
    <mergeCell ref="N292:O292"/>
    <mergeCell ref="N287:O287"/>
    <mergeCell ref="N288:O288"/>
    <mergeCell ref="N289:O289"/>
    <mergeCell ref="N284:O284"/>
    <mergeCell ref="N285:O285"/>
    <mergeCell ref="N286:O286"/>
    <mergeCell ref="N281:O281"/>
    <mergeCell ref="N282:O282"/>
    <mergeCell ref="N283:O283"/>
    <mergeCell ref="N278:O278"/>
    <mergeCell ref="N279:O279"/>
    <mergeCell ref="N280:O280"/>
    <mergeCell ref="N275:O275"/>
    <mergeCell ref="N276:O276"/>
    <mergeCell ref="N277:O277"/>
    <mergeCell ref="N272:O272"/>
    <mergeCell ref="N273:O273"/>
    <mergeCell ref="N274:O274"/>
    <mergeCell ref="N269:O269"/>
    <mergeCell ref="N270:O270"/>
    <mergeCell ref="N271:O271"/>
    <mergeCell ref="N266:O266"/>
    <mergeCell ref="N267:O267"/>
    <mergeCell ref="N268:O268"/>
    <mergeCell ref="N263:O263"/>
    <mergeCell ref="N264:O264"/>
    <mergeCell ref="N265:O265"/>
    <mergeCell ref="N260:O260"/>
    <mergeCell ref="N261:O261"/>
    <mergeCell ref="N262:O262"/>
    <mergeCell ref="N257:O257"/>
    <mergeCell ref="N258:O258"/>
    <mergeCell ref="N259:O259"/>
    <mergeCell ref="N254:O254"/>
    <mergeCell ref="N255:O255"/>
    <mergeCell ref="N256:O256"/>
    <mergeCell ref="N251:O251"/>
    <mergeCell ref="N252:O252"/>
    <mergeCell ref="N253:O253"/>
    <mergeCell ref="N248:O248"/>
    <mergeCell ref="N249:O249"/>
    <mergeCell ref="N250:O250"/>
    <mergeCell ref="N245:O245"/>
    <mergeCell ref="N246:O246"/>
    <mergeCell ref="N247:O247"/>
    <mergeCell ref="N242:O242"/>
    <mergeCell ref="N243:O243"/>
    <mergeCell ref="N244:O244"/>
    <mergeCell ref="N239:O239"/>
    <mergeCell ref="N240:O240"/>
    <mergeCell ref="N241:O241"/>
    <mergeCell ref="N236:O236"/>
    <mergeCell ref="N237:O237"/>
    <mergeCell ref="N238:O238"/>
    <mergeCell ref="N233:O233"/>
    <mergeCell ref="N234:O234"/>
    <mergeCell ref="N235:O235"/>
    <mergeCell ref="N230:O230"/>
    <mergeCell ref="N231:O231"/>
    <mergeCell ref="N232:O232"/>
    <mergeCell ref="N227:O227"/>
    <mergeCell ref="N228:O228"/>
    <mergeCell ref="N229:O229"/>
    <mergeCell ref="N224:O224"/>
    <mergeCell ref="N225:O225"/>
    <mergeCell ref="N226:O226"/>
    <mergeCell ref="N221:O221"/>
    <mergeCell ref="N222:O222"/>
    <mergeCell ref="N223:O223"/>
    <mergeCell ref="N218:O218"/>
    <mergeCell ref="N219:O219"/>
    <mergeCell ref="N220:O220"/>
    <mergeCell ref="N215:O215"/>
    <mergeCell ref="N216:O216"/>
    <mergeCell ref="N217:O217"/>
    <mergeCell ref="N212:O212"/>
    <mergeCell ref="N213:O213"/>
    <mergeCell ref="N214:O214"/>
    <mergeCell ref="N209:O209"/>
    <mergeCell ref="N210:O210"/>
    <mergeCell ref="N211:O211"/>
    <mergeCell ref="N206:O206"/>
    <mergeCell ref="N207:O207"/>
    <mergeCell ref="N208:O208"/>
    <mergeCell ref="N203:O203"/>
    <mergeCell ref="N204:O204"/>
    <mergeCell ref="N205:O205"/>
    <mergeCell ref="N200:O200"/>
    <mergeCell ref="N201:O201"/>
    <mergeCell ref="N202:O202"/>
    <mergeCell ref="N197:O197"/>
    <mergeCell ref="N198:O198"/>
    <mergeCell ref="N199:O199"/>
    <mergeCell ref="N194:O194"/>
    <mergeCell ref="N195:O195"/>
    <mergeCell ref="N196:O196"/>
    <mergeCell ref="N191:O191"/>
    <mergeCell ref="N192:O192"/>
    <mergeCell ref="N193:O193"/>
    <mergeCell ref="N188:O188"/>
    <mergeCell ref="N189:O189"/>
    <mergeCell ref="N190:O190"/>
    <mergeCell ref="N185:O185"/>
    <mergeCell ref="N186:O186"/>
    <mergeCell ref="N187:O187"/>
    <mergeCell ref="N182:O182"/>
    <mergeCell ref="N183:O183"/>
    <mergeCell ref="N184:O184"/>
    <mergeCell ref="N179:O179"/>
    <mergeCell ref="N180:O180"/>
    <mergeCell ref="N181:O181"/>
    <mergeCell ref="N176:O176"/>
    <mergeCell ref="N177:O177"/>
    <mergeCell ref="N178:O178"/>
    <mergeCell ref="N173:O173"/>
    <mergeCell ref="N174:O174"/>
    <mergeCell ref="N175:O175"/>
    <mergeCell ref="N170:O170"/>
    <mergeCell ref="N171:O171"/>
    <mergeCell ref="N172:O172"/>
    <mergeCell ref="N167:O167"/>
    <mergeCell ref="N168:O168"/>
    <mergeCell ref="N169:O169"/>
    <mergeCell ref="N164:O164"/>
    <mergeCell ref="N165:O165"/>
    <mergeCell ref="N166:O166"/>
    <mergeCell ref="N161:O161"/>
    <mergeCell ref="N162:O162"/>
    <mergeCell ref="N163:O163"/>
    <mergeCell ref="N158:O158"/>
    <mergeCell ref="N159:O159"/>
    <mergeCell ref="N160:O160"/>
    <mergeCell ref="N155:O155"/>
    <mergeCell ref="N156:O156"/>
    <mergeCell ref="N157:O157"/>
    <mergeCell ref="N152:O152"/>
    <mergeCell ref="N153:O153"/>
    <mergeCell ref="N154:O154"/>
    <mergeCell ref="N149:O149"/>
    <mergeCell ref="N150:O150"/>
    <mergeCell ref="N151:O151"/>
    <mergeCell ref="N146:O146"/>
    <mergeCell ref="N147:O147"/>
    <mergeCell ref="N148:O148"/>
    <mergeCell ref="N143:O143"/>
    <mergeCell ref="N144:O144"/>
    <mergeCell ref="N145:O145"/>
    <mergeCell ref="N140:O140"/>
    <mergeCell ref="N141:O141"/>
    <mergeCell ref="N142:O142"/>
    <mergeCell ref="N137:O137"/>
    <mergeCell ref="N138:O138"/>
    <mergeCell ref="N139:O139"/>
    <mergeCell ref="N134:O134"/>
    <mergeCell ref="N135:O135"/>
    <mergeCell ref="N136:O136"/>
    <mergeCell ref="N131:O131"/>
    <mergeCell ref="N132:O132"/>
    <mergeCell ref="N133:O133"/>
    <mergeCell ref="N128:O128"/>
    <mergeCell ref="N129:O129"/>
    <mergeCell ref="N130:O130"/>
    <mergeCell ref="N125:O125"/>
    <mergeCell ref="N126:O126"/>
    <mergeCell ref="N127:O127"/>
    <mergeCell ref="N122:O122"/>
    <mergeCell ref="N123:O123"/>
    <mergeCell ref="N124:O124"/>
    <mergeCell ref="N119:O119"/>
    <mergeCell ref="N120:O120"/>
    <mergeCell ref="N121:O121"/>
    <mergeCell ref="N116:O116"/>
    <mergeCell ref="N117:O117"/>
    <mergeCell ref="N118:O118"/>
    <mergeCell ref="N113:O113"/>
    <mergeCell ref="N114:O114"/>
    <mergeCell ref="N115:O115"/>
    <mergeCell ref="N110:O110"/>
    <mergeCell ref="N111:O111"/>
    <mergeCell ref="N112:O112"/>
    <mergeCell ref="N107:O107"/>
    <mergeCell ref="N108:O108"/>
    <mergeCell ref="N109:O109"/>
    <mergeCell ref="N104:O104"/>
    <mergeCell ref="N105:O105"/>
    <mergeCell ref="N106:O106"/>
    <mergeCell ref="N101:O101"/>
    <mergeCell ref="N102:O102"/>
    <mergeCell ref="N103:O103"/>
    <mergeCell ref="N98:O98"/>
    <mergeCell ref="N99:O99"/>
    <mergeCell ref="N100:O100"/>
    <mergeCell ref="N95:O95"/>
    <mergeCell ref="N96:O96"/>
    <mergeCell ref="N97:O97"/>
    <mergeCell ref="N92:O92"/>
    <mergeCell ref="N93:O93"/>
    <mergeCell ref="N94:O94"/>
    <mergeCell ref="N89:O89"/>
    <mergeCell ref="N90:O90"/>
    <mergeCell ref="N91:O91"/>
    <mergeCell ref="N86:O86"/>
    <mergeCell ref="N87:O87"/>
    <mergeCell ref="N88:O88"/>
    <mergeCell ref="N83:O83"/>
    <mergeCell ref="N84:O84"/>
    <mergeCell ref="N85:O85"/>
    <mergeCell ref="N80:O80"/>
    <mergeCell ref="N81:O81"/>
    <mergeCell ref="N82:O82"/>
    <mergeCell ref="N77:O77"/>
    <mergeCell ref="N78:O78"/>
    <mergeCell ref="N79:O79"/>
    <mergeCell ref="N74:O74"/>
    <mergeCell ref="N75:O75"/>
    <mergeCell ref="N76:O76"/>
    <mergeCell ref="N71:O71"/>
    <mergeCell ref="N72:O72"/>
    <mergeCell ref="N73:O73"/>
    <mergeCell ref="N68:O68"/>
    <mergeCell ref="N69:O69"/>
    <mergeCell ref="N70:O70"/>
    <mergeCell ref="N65:O65"/>
    <mergeCell ref="N66:O66"/>
    <mergeCell ref="N67:O67"/>
    <mergeCell ref="N62:O62"/>
    <mergeCell ref="N63:O63"/>
    <mergeCell ref="N64:O64"/>
    <mergeCell ref="N59:O59"/>
    <mergeCell ref="N60:O60"/>
    <mergeCell ref="N61:O61"/>
    <mergeCell ref="N56:O56"/>
    <mergeCell ref="N57:O57"/>
    <mergeCell ref="N58:O58"/>
    <mergeCell ref="N53:O53"/>
    <mergeCell ref="N54:O54"/>
    <mergeCell ref="N55:O55"/>
    <mergeCell ref="N50:O50"/>
    <mergeCell ref="N51:O51"/>
    <mergeCell ref="N52:O52"/>
    <mergeCell ref="N47:O47"/>
    <mergeCell ref="N48:O48"/>
    <mergeCell ref="N49:O49"/>
    <mergeCell ref="N44:O44"/>
    <mergeCell ref="N45:O45"/>
    <mergeCell ref="N46:O46"/>
    <mergeCell ref="N41:O41"/>
    <mergeCell ref="N42:O42"/>
    <mergeCell ref="N43:O43"/>
    <mergeCell ref="N38:O38"/>
    <mergeCell ref="N39:O39"/>
    <mergeCell ref="N40:O40"/>
    <mergeCell ref="N25:O25"/>
    <mergeCell ref="N20:O20"/>
    <mergeCell ref="N21:O21"/>
    <mergeCell ref="N22:O22"/>
    <mergeCell ref="N35:O35"/>
    <mergeCell ref="N36:O36"/>
    <mergeCell ref="N37:O37"/>
    <mergeCell ref="N17:O17"/>
    <mergeCell ref="N18:O18"/>
    <mergeCell ref="N19:O19"/>
    <mergeCell ref="N32:O32"/>
    <mergeCell ref="N33:O33"/>
    <mergeCell ref="N26:O26"/>
    <mergeCell ref="N27:O27"/>
    <mergeCell ref="N28:O28"/>
    <mergeCell ref="N34:O34"/>
    <mergeCell ref="N29:O29"/>
    <mergeCell ref="N30:O30"/>
    <mergeCell ref="N31:O31"/>
    <mergeCell ref="N14:O14"/>
    <mergeCell ref="N15:O15"/>
    <mergeCell ref="N16:O16"/>
    <mergeCell ref="M5:Q5"/>
    <mergeCell ref="M8:Q8"/>
    <mergeCell ref="M11:Q11"/>
    <mergeCell ref="N13:O13"/>
    <mergeCell ref="N23:O23"/>
    <mergeCell ref="N24:O24"/>
  </mergeCells>
  <phoneticPr fontId="2"/>
  <dataValidations count="8">
    <dataValidation type="whole" operator="equal" allowBlank="1" showInputMessage="1" showErrorMessage="1" sqref="C1" xr:uid="{00000000-0002-0000-0300-000000000000}">
      <formula1>1</formula1>
    </dataValidation>
    <dataValidation type="whole" operator="equal" allowBlank="1" showInputMessage="1" showErrorMessage="1" sqref="D1" xr:uid="{00000000-0002-0000-0300-000001000000}">
      <formula1>2</formula1>
    </dataValidation>
    <dataValidation type="whole" operator="equal" allowBlank="1" showInputMessage="1" showErrorMessage="1" sqref="E1" xr:uid="{00000000-0002-0000-0300-000002000000}">
      <formula1>3</formula1>
    </dataValidation>
    <dataValidation type="whole" operator="equal" allowBlank="1" showInputMessage="1" showErrorMessage="1" sqref="F1" xr:uid="{00000000-0002-0000-0300-000003000000}">
      <formula1>4</formula1>
    </dataValidation>
    <dataValidation type="whole" operator="equal" allowBlank="1" showInputMessage="1" showErrorMessage="1" sqref="G1" xr:uid="{00000000-0002-0000-0300-000004000000}">
      <formula1>5</formula1>
    </dataValidation>
    <dataValidation type="whole" operator="equal" allowBlank="1" showInputMessage="1" showErrorMessage="1" sqref="H1" xr:uid="{00000000-0002-0000-0300-000005000000}">
      <formula1>6</formula1>
    </dataValidation>
    <dataValidation type="whole" operator="equal" allowBlank="1" showInputMessage="1" showErrorMessage="1" sqref="I1:K1" xr:uid="{00000000-0002-0000-0300-000006000000}">
      <formula1>7</formula1>
    </dataValidation>
    <dataValidation allowBlank="1" showInputMessage="1" showErrorMessage="1" prompt="「２０△△/△△/△△」の形式で入力してください。" sqref="J3:J202" xr:uid="{00000000-0002-0000-0300-00000700000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8000000}">
          <x14:formula1>
            <xm:f>設定!$D$28:$D$30</xm:f>
          </x14:formula1>
          <xm:sqref>F3:F202</xm:sqref>
        </x14:dataValidation>
        <x14:dataValidation type="list" allowBlank="1" showInputMessage="1" showErrorMessage="1" xr:uid="{00000000-0002-0000-0300-000009000000}">
          <x14:formula1>
            <xm:f>設定!$B$28:$B$29</xm:f>
          </x14:formula1>
          <xm:sqref>G3:G202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L66"/>
  <sheetViews>
    <sheetView showGridLines="0" view="pageBreakPreview" zoomScale="55" zoomScaleNormal="55" zoomScaleSheetLayoutView="55" workbookViewId="0">
      <selection activeCell="M4" sqref="M4:N4"/>
    </sheetView>
  </sheetViews>
  <sheetFormatPr defaultColWidth="8.88671875" defaultRowHeight="13.2"/>
  <cols>
    <col min="1" max="1" width="10.88671875" style="185" customWidth="1"/>
    <col min="2" max="2" width="9.109375" style="185" customWidth="1"/>
    <col min="3" max="3" width="7.109375" style="185" customWidth="1"/>
    <col min="4" max="4" width="18.109375" style="185" customWidth="1"/>
    <col min="5" max="5" width="12.88671875" style="185" customWidth="1"/>
    <col min="6" max="6" width="10.88671875" style="185" hidden="1" customWidth="1"/>
    <col min="7" max="7" width="4.44140625" style="185" customWidth="1"/>
    <col min="8" max="9" width="8.88671875" style="185" customWidth="1"/>
    <col min="10" max="10" width="8.88671875" style="185"/>
    <col min="11" max="11" width="2.88671875" style="185" customWidth="1"/>
    <col min="12" max="12" width="10.88671875" style="185" customWidth="1"/>
    <col min="13" max="13" width="9.109375" style="185" customWidth="1"/>
    <col min="14" max="14" width="7.109375" style="185" customWidth="1"/>
    <col min="15" max="15" width="18.109375" style="185" customWidth="1"/>
    <col min="16" max="16" width="12.88671875" style="185" customWidth="1"/>
    <col min="17" max="17" width="10.88671875" style="185" hidden="1" customWidth="1"/>
    <col min="18" max="18" width="4.44140625" style="185" customWidth="1"/>
    <col min="19" max="20" width="8.88671875" style="185" customWidth="1"/>
    <col min="21" max="21" width="8.88671875" style="185"/>
    <col min="22" max="22" width="2.88671875" style="185" customWidth="1"/>
    <col min="23" max="23" width="16.33203125" style="185" customWidth="1"/>
    <col min="24" max="24" width="14.6640625" style="185" customWidth="1"/>
    <col min="25" max="33" width="11" style="185" customWidth="1"/>
    <col min="34" max="38" width="10.88671875" style="185" customWidth="1"/>
    <col min="39" max="16384" width="8.88671875" style="185"/>
  </cols>
  <sheetData>
    <row r="1" spans="1:31" ht="30" customHeight="1" thickBot="1">
      <c r="A1" s="197" t="str">
        <f>設定!$G$2</f>
        <v>令和4年度</v>
      </c>
      <c r="P1" s="569" t="s">
        <v>483</v>
      </c>
      <c r="Q1" s="570"/>
      <c r="R1" s="570"/>
      <c r="S1" s="571">
        <f>名簿!$M$2</f>
        <v>0</v>
      </c>
      <c r="T1" s="618"/>
      <c r="U1" s="572"/>
    </row>
    <row r="2" spans="1:31" ht="30" customHeight="1" thickBot="1">
      <c r="C2" s="619" t="str">
        <f>設定!$G$3</f>
        <v>第５７回　神奈川県中学校陸上競技選手権大会</v>
      </c>
      <c r="D2" s="619"/>
      <c r="E2" s="619"/>
      <c r="F2" s="619"/>
      <c r="G2" s="619"/>
      <c r="H2" s="619"/>
      <c r="I2" s="619"/>
      <c r="J2" s="619"/>
      <c r="K2" s="619"/>
      <c r="L2" s="619"/>
      <c r="M2" s="619"/>
      <c r="N2" s="619"/>
      <c r="O2" s="619"/>
      <c r="P2" s="619"/>
      <c r="Q2" s="190"/>
      <c r="R2" s="574" t="s">
        <v>2126</v>
      </c>
      <c r="S2" s="574"/>
      <c r="T2" s="574"/>
      <c r="U2" s="574"/>
      <c r="V2" s="575"/>
    </row>
    <row r="3" spans="1:31" ht="14.4" customHeight="1" thickBot="1"/>
    <row r="4" spans="1:31" ht="30" customHeight="1" thickBot="1">
      <c r="A4" s="189" t="s">
        <v>369</v>
      </c>
      <c r="B4" s="576" t="str">
        <f>名簿!M5</f>
        <v/>
      </c>
      <c r="C4" s="576"/>
      <c r="D4" s="576"/>
      <c r="E4" s="576"/>
      <c r="F4" s="576"/>
      <c r="G4" s="576"/>
      <c r="H4" s="576"/>
      <c r="I4" s="571"/>
      <c r="J4" s="577"/>
      <c r="L4" s="225" t="s">
        <v>2579</v>
      </c>
      <c r="M4" s="602"/>
      <c r="N4" s="603"/>
      <c r="O4" s="225" t="s">
        <v>2580</v>
      </c>
      <c r="P4" s="602"/>
      <c r="Q4" s="602"/>
      <c r="R4" s="603"/>
    </row>
    <row r="5" spans="1:31" ht="24.9" customHeight="1" thickBot="1">
      <c r="A5" s="186" t="s">
        <v>486</v>
      </c>
      <c r="L5" s="186" t="s">
        <v>484</v>
      </c>
    </row>
    <row r="6" spans="1:31" ht="45" customHeight="1" thickBot="1">
      <c r="A6" s="198" t="s">
        <v>489</v>
      </c>
      <c r="B6" s="199" t="s">
        <v>855</v>
      </c>
      <c r="C6" s="194" t="s">
        <v>851</v>
      </c>
      <c r="D6" s="195" t="s">
        <v>863</v>
      </c>
      <c r="E6" s="195" t="s">
        <v>862</v>
      </c>
      <c r="F6" s="195" t="s">
        <v>1079</v>
      </c>
      <c r="G6" s="195" t="s">
        <v>354</v>
      </c>
      <c r="H6" s="195" t="s">
        <v>364</v>
      </c>
      <c r="I6" s="195" t="s">
        <v>2423</v>
      </c>
      <c r="J6" s="196" t="s">
        <v>1639</v>
      </c>
      <c r="L6" s="198" t="s">
        <v>489</v>
      </c>
      <c r="M6" s="199" t="s">
        <v>855</v>
      </c>
      <c r="N6" s="194" t="s">
        <v>851</v>
      </c>
      <c r="O6" s="195" t="s">
        <v>863</v>
      </c>
      <c r="P6" s="195" t="s">
        <v>862</v>
      </c>
      <c r="Q6" s="195" t="s">
        <v>1079</v>
      </c>
      <c r="R6" s="195" t="s">
        <v>354</v>
      </c>
      <c r="S6" s="195" t="s">
        <v>364</v>
      </c>
      <c r="T6" s="296" t="s">
        <v>2423</v>
      </c>
      <c r="U6" s="196" t="s">
        <v>1639</v>
      </c>
    </row>
    <row r="7" spans="1:31" ht="27.6" customHeight="1" thickBot="1">
      <c r="A7" s="257" t="s">
        <v>1080</v>
      </c>
      <c r="B7" s="281"/>
      <c r="C7" s="213" t="str">
        <f>IF(B7="","",$S$1)</f>
        <v/>
      </c>
      <c r="D7" s="214" t="str">
        <f>IF(B7="","",VLOOKUP(B7,個人番号,名簿!$D$1,FALSE))</f>
        <v/>
      </c>
      <c r="E7" s="214" t="str">
        <f>IF(B7="","",VLOOKUP(B7,個人番号,名簿!$E$1,FALSE))</f>
        <v/>
      </c>
      <c r="F7" s="214" t="str">
        <f>IF(B7="","",VLOOKUP(B7,個人番号,名簿!$H$1,FALSE))</f>
        <v/>
      </c>
      <c r="G7" s="214" t="str">
        <f>IF(B7="","",VLOOKUP(B7,個人番号,名簿!$F$1,FALSE))</f>
        <v/>
      </c>
      <c r="H7" s="253"/>
      <c r="I7" s="423" t="str">
        <f>IF(B7="","",VLOOKUP(B7,個人番号,名簿!$J$1,FALSE))</f>
        <v/>
      </c>
      <c r="J7" s="215" t="str">
        <f>IF(B7="","",VLOOKUP(B7,個人番号,名簿!$I$1,FALSE))</f>
        <v/>
      </c>
      <c r="L7" s="257" t="s">
        <v>1080</v>
      </c>
      <c r="M7" s="281"/>
      <c r="N7" s="213" t="str">
        <f>IF(M7="","",$S$1)</f>
        <v/>
      </c>
      <c r="O7" s="214" t="str">
        <f>IF(M7="","",VLOOKUP(M7,個人番号,名簿!$D$1,FALSE))</f>
        <v/>
      </c>
      <c r="P7" s="214" t="str">
        <f>IF(M7="","",VLOOKUP(M7,個人番号,名簿!$E$1,FALSE))</f>
        <v/>
      </c>
      <c r="Q7" s="214" t="str">
        <f>IF(M7="","",VLOOKUP(M7,個人番号,名簿!$H$1,FALSE))</f>
        <v/>
      </c>
      <c r="R7" s="214" t="str">
        <f>IF(M7="","",VLOOKUP(M7,個人番号,名簿!$F$1,FALSE))</f>
        <v/>
      </c>
      <c r="S7" s="246"/>
      <c r="T7" s="427" t="str">
        <f>IF(M7="","",VLOOKUP(M7,個人番号,名簿!$J$1,FALSE))</f>
        <v/>
      </c>
      <c r="U7" s="215" t="str">
        <f>IF(M7="","",VLOOKUP(M7,個人番号,名簿!$I$1,FALSE))</f>
        <v/>
      </c>
    </row>
    <row r="8" spans="1:31" ht="27.6" customHeight="1" thickTop="1">
      <c r="A8" s="258"/>
      <c r="B8" s="282"/>
      <c r="C8" s="201" t="str">
        <f t="shared" ref="C8:C23" si="0">IF(B8="","",$S$1)</f>
        <v/>
      </c>
      <c r="D8" s="191" t="str">
        <f>IF(B8="","",VLOOKUP(B8,個人番号,名簿!$D$1,FALSE))</f>
        <v/>
      </c>
      <c r="E8" s="191" t="str">
        <f>IF(B8="","",VLOOKUP(B8,個人番号,名簿!$E$1,FALSE))</f>
        <v/>
      </c>
      <c r="F8" s="187" t="str">
        <f>IF(B8="","",VLOOKUP(B8,個人番号,名簿!$H$1,FALSE))</f>
        <v/>
      </c>
      <c r="G8" s="251" t="str">
        <f>IF(B8="","",VLOOKUP(B8,個人番号,名簿!$F$1,FALSE))</f>
        <v/>
      </c>
      <c r="H8" s="254" t="s">
        <v>5</v>
      </c>
      <c r="I8" s="522" t="str">
        <f>IF(B8="","",VLOOKUP(B8,個人番号,名簿!$J$1,FALSE))</f>
        <v/>
      </c>
      <c r="J8" s="208" t="str">
        <f>IF(B8="","",VLOOKUP(B8,個人番号,名簿!$I$1,FALSE))</f>
        <v/>
      </c>
      <c r="L8" s="258"/>
      <c r="M8" s="282"/>
      <c r="N8" s="201" t="str">
        <f t="shared" ref="N8:N20" si="1">IF(M8="","",$S$1)</f>
        <v/>
      </c>
      <c r="O8" s="191" t="str">
        <f>IF(M8="","",VLOOKUP(M8,個人番号,名簿!$D$1,FALSE))</f>
        <v/>
      </c>
      <c r="P8" s="191" t="str">
        <f>IF(M8="","",VLOOKUP(M8,個人番号,名簿!$E$1,FALSE))</f>
        <v/>
      </c>
      <c r="Q8" s="187" t="str">
        <f>IF(M8="","",VLOOKUP(M8,個人番号,名簿!$H$1,FALSE))</f>
        <v/>
      </c>
      <c r="R8" s="191" t="str">
        <f>IF(M8="","",VLOOKUP(M8,個人番号,名簿!$F$1,FALSE))</f>
        <v/>
      </c>
      <c r="S8" s="254" t="s">
        <v>5</v>
      </c>
      <c r="T8" s="428" t="str">
        <f>IF(M8="","",VLOOKUP(M8,個人番号,名簿!$J$1,FALSE))</f>
        <v/>
      </c>
      <c r="U8" s="208" t="str">
        <f>IF(M8="","",VLOOKUP(M8,個人番号,名簿!$I$1,FALSE))</f>
        <v/>
      </c>
      <c r="W8" s="557" t="s">
        <v>2074</v>
      </c>
      <c r="X8" s="558"/>
      <c r="Y8" s="559"/>
    </row>
    <row r="9" spans="1:31" ht="27.6" customHeight="1">
      <c r="A9" s="258" t="s">
        <v>2326</v>
      </c>
      <c r="B9" s="282"/>
      <c r="C9" s="201" t="str">
        <f t="shared" si="0"/>
        <v/>
      </c>
      <c r="D9" s="191" t="str">
        <f>IF(B9="","",VLOOKUP(B9,個人番号,名簿!$D$1,FALSE))</f>
        <v/>
      </c>
      <c r="E9" s="191" t="str">
        <f>IF(B9="","",VLOOKUP(B9,個人番号,名簿!$E$1,FALSE))</f>
        <v/>
      </c>
      <c r="F9" s="187" t="str">
        <f>IF(B9="","",VLOOKUP(B9,個人番号,名簿!$H$1,FALSE))</f>
        <v/>
      </c>
      <c r="G9" s="251" t="str">
        <f>IF(B9="","",VLOOKUP(B9,個人番号,名簿!$F$1,FALSE))</f>
        <v/>
      </c>
      <c r="H9" s="255" t="s">
        <v>2155</v>
      </c>
      <c r="I9" s="522" t="str">
        <f>IF(B9="","",VLOOKUP(B9,個人番号,名簿!$J$1,FALSE))</f>
        <v/>
      </c>
      <c r="J9" s="208" t="str">
        <f>IF(B9="","",VLOOKUP(B9,個人番号,名簿!$I$1,FALSE))</f>
        <v/>
      </c>
      <c r="L9" s="258" t="s">
        <v>2327</v>
      </c>
      <c r="M9" s="282"/>
      <c r="N9" s="201" t="str">
        <f t="shared" si="1"/>
        <v/>
      </c>
      <c r="O9" s="191" t="str">
        <f>IF(M9="","",VLOOKUP(M9,個人番号,名簿!$D$1,FALSE))</f>
        <v/>
      </c>
      <c r="P9" s="191" t="str">
        <f>IF(M9="","",VLOOKUP(M9,個人番号,名簿!$E$1,FALSE))</f>
        <v/>
      </c>
      <c r="Q9" s="187" t="str">
        <f>IF(M9="","",VLOOKUP(M9,個人番号,名簿!$H$1,FALSE))</f>
        <v/>
      </c>
      <c r="R9" s="191" t="str">
        <f>IF(M9="","",VLOOKUP(M9,個人番号,名簿!$F$1,FALSE))</f>
        <v/>
      </c>
      <c r="S9" s="255" t="s">
        <v>2155</v>
      </c>
      <c r="T9" s="429" t="str">
        <f>IF(M9="","",VLOOKUP(M9,個人番号,名簿!$J$1,FALSE))</f>
        <v/>
      </c>
      <c r="U9" s="208" t="str">
        <f>IF(M9="","",VLOOKUP(M9,個人番号,名簿!$I$1,FALSE))</f>
        <v/>
      </c>
      <c r="W9" s="560"/>
      <c r="X9" s="561"/>
      <c r="Y9" s="562"/>
    </row>
    <row r="10" spans="1:31" ht="27.6" customHeight="1">
      <c r="A10" s="258"/>
      <c r="B10" s="282"/>
      <c r="C10" s="201" t="str">
        <f t="shared" si="0"/>
        <v/>
      </c>
      <c r="D10" s="191" t="str">
        <f>IF(B10="","",VLOOKUP(B10,個人番号,名簿!$D$1,FALSE))</f>
        <v/>
      </c>
      <c r="E10" s="191" t="str">
        <f>IF(B10="","",VLOOKUP(B10,個人番号,名簿!$E$1,FALSE))</f>
        <v/>
      </c>
      <c r="F10" s="187" t="str">
        <f>IF(B10="","",VLOOKUP(B10,個人番号,名簿!$H$1,FALSE))</f>
        <v/>
      </c>
      <c r="G10" s="251" t="str">
        <f>IF(B10="","",VLOOKUP(B10,個人番号,名簿!$F$1,FALSE))</f>
        <v/>
      </c>
      <c r="H10" s="256"/>
      <c r="I10" s="522" t="str">
        <f>IF(B10="","",VLOOKUP(B10,個人番号,名簿!$J$1,FALSE))</f>
        <v/>
      </c>
      <c r="J10" s="208" t="str">
        <f>IF(B10="","",VLOOKUP(B10,個人番号,名簿!$I$1,FALSE))</f>
        <v/>
      </c>
      <c r="L10" s="258"/>
      <c r="M10" s="282"/>
      <c r="N10" s="201" t="str">
        <f t="shared" si="1"/>
        <v/>
      </c>
      <c r="O10" s="191" t="str">
        <f>IF(M10="","",VLOOKUP(M10,個人番号,名簿!$D$1,FALSE))</f>
        <v/>
      </c>
      <c r="P10" s="191" t="str">
        <f>IF(M10="","",VLOOKUP(M10,個人番号,名簿!$E$1,FALSE))</f>
        <v/>
      </c>
      <c r="Q10" s="187" t="str">
        <f>IF(M10="","",VLOOKUP(M10,個人番号,名簿!$H$1,FALSE))</f>
        <v/>
      </c>
      <c r="R10" s="191" t="str">
        <f>IF(M10="","",VLOOKUP(M10,個人番号,名簿!$F$1,FALSE))</f>
        <v/>
      </c>
      <c r="S10" s="256"/>
      <c r="T10" s="429" t="str">
        <f>IF(M10="","",VLOOKUP(M10,個人番号,名簿!$J$1,FALSE))</f>
        <v/>
      </c>
      <c r="U10" s="208" t="str">
        <f>IF(M10="","",VLOOKUP(M10,個人番号,名簿!$I$1,FALSE))</f>
        <v/>
      </c>
    </row>
    <row r="11" spans="1:31" ht="27.6" customHeight="1">
      <c r="A11" s="258" t="s">
        <v>2429</v>
      </c>
      <c r="B11" s="282"/>
      <c r="C11" s="201" t="str">
        <f t="shared" si="0"/>
        <v/>
      </c>
      <c r="D11" s="191" t="str">
        <f>IF(B11="","",VLOOKUP(B11,個人番号,名簿!$D$1,FALSE))</f>
        <v/>
      </c>
      <c r="E11" s="191" t="str">
        <f>IF(B11="","",VLOOKUP(B11,個人番号,名簿!$E$1,FALSE))</f>
        <v/>
      </c>
      <c r="F11" s="187" t="str">
        <f>IF(B11="","",VLOOKUP(B11,個人番号,名簿!$H$1,FALSE))</f>
        <v/>
      </c>
      <c r="G11" s="251" t="str">
        <f>IF(B11="","",VLOOKUP(B11,個人番号,名簿!$F$1,FALSE))</f>
        <v/>
      </c>
      <c r="H11" s="255" t="s">
        <v>4</v>
      </c>
      <c r="I11" s="522" t="str">
        <f>IF(B11="","",VLOOKUP(B11,個人番号,名簿!$J$1,FALSE))</f>
        <v/>
      </c>
      <c r="J11" s="208" t="str">
        <f>IF(B11="","",VLOOKUP(B11,個人番号,名簿!$I$1,FALSE))</f>
        <v/>
      </c>
      <c r="L11" s="258" t="s">
        <v>2429</v>
      </c>
      <c r="M11" s="282"/>
      <c r="N11" s="201" t="str">
        <f t="shared" si="1"/>
        <v/>
      </c>
      <c r="O11" s="191" t="str">
        <f>IF(M11="","",VLOOKUP(M11,個人番号,名簿!$D$1,FALSE))</f>
        <v/>
      </c>
      <c r="P11" s="191" t="str">
        <f>IF(M11="","",VLOOKUP(M11,個人番号,名簿!$E$1,FALSE))</f>
        <v/>
      </c>
      <c r="Q11" s="187" t="str">
        <f>IF(M11="","",VLOOKUP(M11,個人番号,名簿!$H$1,FALSE))</f>
        <v/>
      </c>
      <c r="R11" s="191" t="str">
        <f>IF(M11="","",VLOOKUP(M11,個人番号,名簿!$F$1,FALSE))</f>
        <v/>
      </c>
      <c r="S11" s="255" t="s">
        <v>4</v>
      </c>
      <c r="T11" s="429" t="str">
        <f>IF(M11="","",VLOOKUP(M11,個人番号,名簿!$J$1,FALSE))</f>
        <v/>
      </c>
      <c r="U11" s="208" t="str">
        <f>IF(M11="","",VLOOKUP(M11,個人番号,名簿!$I$1,FALSE))</f>
        <v/>
      </c>
      <c r="W11" s="285" t="s">
        <v>3</v>
      </c>
    </row>
    <row r="12" spans="1:31" ht="27.6" customHeight="1" thickBot="1">
      <c r="A12" s="259"/>
      <c r="B12" s="283"/>
      <c r="C12" s="202" t="str">
        <f t="shared" si="0"/>
        <v/>
      </c>
      <c r="D12" s="192" t="str">
        <f>IF(B12="","",VLOOKUP(B12,個人番号,名簿!$D$1,FALSE))</f>
        <v/>
      </c>
      <c r="E12" s="192" t="str">
        <f>IF(B12="","",VLOOKUP(B12,個人番号,名簿!$E$1,FALSE))</f>
        <v/>
      </c>
      <c r="F12" s="188" t="str">
        <f>IF(B12="","",VLOOKUP(B12,個人番号,名簿!$H$1,FALSE))</f>
        <v/>
      </c>
      <c r="G12" s="252" t="str">
        <f>IF(B12="","",VLOOKUP(B12,個人番号,名簿!$F$1,FALSE))</f>
        <v/>
      </c>
      <c r="H12" s="434"/>
      <c r="I12" s="523" t="str">
        <f>IF(B12="","",VLOOKUP(B12,個人番号,名簿!$J$1,FALSE))</f>
        <v/>
      </c>
      <c r="J12" s="209" t="str">
        <f>IF(B12="","",VLOOKUP(B12,個人番号,名簿!$I$1,FALSE))</f>
        <v/>
      </c>
      <c r="L12" s="259"/>
      <c r="M12" s="283"/>
      <c r="N12" s="202" t="str">
        <f t="shared" si="1"/>
        <v/>
      </c>
      <c r="O12" s="192" t="str">
        <f>IF(M12="","",VLOOKUP(M12,個人番号,名簿!$D$1,FALSE))</f>
        <v/>
      </c>
      <c r="P12" s="192" t="str">
        <f>IF(M12="","",VLOOKUP(M12,個人番号,名簿!$E$1,FALSE))</f>
        <v/>
      </c>
      <c r="Q12" s="188" t="str">
        <f>IF(M12="","",VLOOKUP(M12,個人番号,名簿!$H$1,FALSE))</f>
        <v/>
      </c>
      <c r="R12" s="192" t="str">
        <f>IF(M12="","",VLOOKUP(M12,個人番号,名簿!$F$1,FALSE))</f>
        <v/>
      </c>
      <c r="S12" s="434"/>
      <c r="T12" s="430" t="str">
        <f>IF(M12="","",VLOOKUP(M12,個人番号,名簿!$J$1,FALSE))</f>
        <v/>
      </c>
      <c r="U12" s="209" t="str">
        <f>IF(M12="","",VLOOKUP(M12,個人番号,名簿!$I$1,FALSE))</f>
        <v/>
      </c>
      <c r="W12" s="192" t="s">
        <v>489</v>
      </c>
      <c r="X12" s="192" t="s">
        <v>1079</v>
      </c>
      <c r="Y12" s="192" t="s">
        <v>2146</v>
      </c>
      <c r="Z12" s="192" t="s">
        <v>2147</v>
      </c>
      <c r="AA12" s="192" t="s">
        <v>2148</v>
      </c>
      <c r="AB12" s="192" t="s">
        <v>2149</v>
      </c>
      <c r="AC12" s="192" t="s">
        <v>2150</v>
      </c>
      <c r="AD12" s="192" t="s">
        <v>2151</v>
      </c>
      <c r="AE12" s="192" t="s">
        <v>1087</v>
      </c>
    </row>
    <row r="13" spans="1:31" ht="27.6" customHeight="1">
      <c r="A13" s="234" t="s">
        <v>2313</v>
      </c>
      <c r="B13" s="281"/>
      <c r="C13" s="213" t="str">
        <f t="shared" si="0"/>
        <v/>
      </c>
      <c r="D13" s="214" t="str">
        <f>IF(B13="","",VLOOKUP(B13,個人番号,名簿!$D$1,FALSE))</f>
        <v/>
      </c>
      <c r="E13" s="214" t="str">
        <f>IF(B13="","",VLOOKUP(B13,個人番号,名簿!$E$1,FALSE))</f>
        <v/>
      </c>
      <c r="F13" s="250" t="str">
        <f>IF(B13="","",VLOOKUP(B13,個人番号,名簿!$H$1,FALSE))</f>
        <v/>
      </c>
      <c r="G13" s="214" t="str">
        <f>IF(B13="","",VLOOKUP(B13,個人番号,名簿!$F$1,FALSE))</f>
        <v/>
      </c>
      <c r="H13" s="243"/>
      <c r="I13" s="423" t="str">
        <f>IF(B13="","",VLOOKUP(B13,個人番号,名簿!$J$1,FALSE))</f>
        <v/>
      </c>
      <c r="J13" s="215" t="str">
        <f>IF(B13="","",VLOOKUP(B13,個人番号,名簿!$I$1,FALSE))</f>
        <v/>
      </c>
      <c r="K13" s="230">
        <f t="shared" ref="K13:K46" si="2">IF(B13="",99,VLOOKUP(A13,種目県中選,2,FALSE))</f>
        <v>99</v>
      </c>
      <c r="L13" s="234" t="s">
        <v>2313</v>
      </c>
      <c r="M13" s="281"/>
      <c r="N13" s="213" t="str">
        <f t="shared" si="1"/>
        <v/>
      </c>
      <c r="O13" s="214" t="str">
        <f>IF(M13="","",VLOOKUP(M13,個人番号,名簿!$D$1,FALSE))</f>
        <v/>
      </c>
      <c r="P13" s="214" t="str">
        <f>IF(M13="","",VLOOKUP(M13,個人番号,名簿!$E$1,FALSE))</f>
        <v/>
      </c>
      <c r="Q13" s="250" t="str">
        <f>IF(M13="","",VLOOKUP(M13,個人番号,名簿!$H$1,FALSE))</f>
        <v/>
      </c>
      <c r="R13" s="214" t="str">
        <f>IF(M13="","",VLOOKUP(M13,個人番号,名簿!$F$1,FALSE))</f>
        <v/>
      </c>
      <c r="S13" s="243"/>
      <c r="T13" s="427" t="str">
        <f>IF(M13="","",VLOOKUP(M13,個人番号,名簿!$J$1,FALSE))</f>
        <v/>
      </c>
      <c r="U13" s="215" t="str">
        <f>IF(M13="","",VLOOKUP(M13,個人番号,名簿!$I$1,FALSE))</f>
        <v/>
      </c>
      <c r="W13" s="218" t="s">
        <v>2549</v>
      </c>
      <c r="X13" s="214" t="str">
        <f>F7</f>
        <v/>
      </c>
      <c r="Y13" s="240">
        <f>B7</f>
        <v>0</v>
      </c>
      <c r="Z13" s="240">
        <f>B8</f>
        <v>0</v>
      </c>
      <c r="AA13" s="240">
        <f>B9</f>
        <v>0</v>
      </c>
      <c r="AB13" s="240">
        <f>B10</f>
        <v>0</v>
      </c>
      <c r="AC13" s="240">
        <f>B11</f>
        <v>0</v>
      </c>
      <c r="AD13" s="240">
        <f>B12</f>
        <v>0</v>
      </c>
      <c r="AE13" s="237">
        <f>H7</f>
        <v>0</v>
      </c>
    </row>
    <row r="14" spans="1:31" ht="27.6" customHeight="1" thickBot="1">
      <c r="A14" s="232" t="s">
        <v>2315</v>
      </c>
      <c r="B14" s="282"/>
      <c r="C14" s="201" t="str">
        <f t="shared" si="0"/>
        <v/>
      </c>
      <c r="D14" s="191" t="str">
        <f>IF(B14="","",VLOOKUP(B14,個人番号,名簿!$D$1,FALSE))</f>
        <v/>
      </c>
      <c r="E14" s="191" t="str">
        <f>IF(B14="","",VLOOKUP(B14,個人番号,名簿!$E$1,FALSE))</f>
        <v/>
      </c>
      <c r="F14" s="187" t="str">
        <f>IF(B14="","",VLOOKUP(B14,個人番号,名簿!$H$1,FALSE))</f>
        <v/>
      </c>
      <c r="G14" s="191" t="str">
        <f>IF(B14="","",VLOOKUP(B14,個人番号,名簿!$F$1,FALSE))</f>
        <v/>
      </c>
      <c r="H14" s="244"/>
      <c r="I14" s="424" t="str">
        <f>IF(B14="","",VLOOKUP(B14,個人番号,名簿!$J$1,FALSE))</f>
        <v/>
      </c>
      <c r="J14" s="208" t="str">
        <f>IF(B14="","",VLOOKUP(B14,個人番号,名簿!$I$1,FALSE))</f>
        <v/>
      </c>
      <c r="K14" s="230">
        <f t="shared" si="2"/>
        <v>99</v>
      </c>
      <c r="L14" s="232" t="s">
        <v>2315</v>
      </c>
      <c r="M14" s="282"/>
      <c r="N14" s="201" t="str">
        <f t="shared" si="1"/>
        <v/>
      </c>
      <c r="O14" s="191" t="str">
        <f>IF(M14="","",VLOOKUP(M14,個人番号,名簿!$D$1,FALSE))</f>
        <v/>
      </c>
      <c r="P14" s="191" t="str">
        <f>IF(M14="","",VLOOKUP(M14,個人番号,名簿!$E$1,FALSE))</f>
        <v/>
      </c>
      <c r="Q14" s="187" t="str">
        <f>IF(M14="","",VLOOKUP(M14,個人番号,名簿!$H$1,FALSE))</f>
        <v/>
      </c>
      <c r="R14" s="191" t="str">
        <f>IF(M14="","",VLOOKUP(M14,個人番号,名簿!$F$1,FALSE))</f>
        <v/>
      </c>
      <c r="S14" s="244"/>
      <c r="T14" s="431" t="str">
        <f>IF(M14="","",VLOOKUP(M14,個人番号,名簿!$J$1,FALSE))</f>
        <v/>
      </c>
      <c r="U14" s="208" t="str">
        <f>IF(M14="","",VLOOKUP(M14,個人番号,名簿!$I$1,FALSE))</f>
        <v/>
      </c>
      <c r="W14" s="220" t="s">
        <v>2550</v>
      </c>
      <c r="X14" s="192" t="str">
        <f>Q7</f>
        <v/>
      </c>
      <c r="Y14" s="241">
        <f>M7</f>
        <v>0</v>
      </c>
      <c r="Z14" s="241">
        <f>M8</f>
        <v>0</v>
      </c>
      <c r="AA14" s="241">
        <f>M9</f>
        <v>0</v>
      </c>
      <c r="AB14" s="241">
        <f>M10</f>
        <v>0</v>
      </c>
      <c r="AC14" s="241">
        <f>M11</f>
        <v>0</v>
      </c>
      <c r="AD14" s="241">
        <f>M12</f>
        <v>0</v>
      </c>
      <c r="AE14" s="238">
        <f>S7</f>
        <v>0</v>
      </c>
    </row>
    <row r="15" spans="1:31" ht="27.6" customHeight="1">
      <c r="A15" s="232" t="s">
        <v>2317</v>
      </c>
      <c r="B15" s="282"/>
      <c r="C15" s="201" t="str">
        <f t="shared" si="0"/>
        <v/>
      </c>
      <c r="D15" s="191" t="str">
        <f>IF(B15="","",VLOOKUP(B15,個人番号,名簿!$D$1,FALSE))</f>
        <v/>
      </c>
      <c r="E15" s="191" t="str">
        <f>IF(B15="","",VLOOKUP(B15,個人番号,名簿!$E$1,FALSE))</f>
        <v/>
      </c>
      <c r="F15" s="187" t="str">
        <f>IF(B15="","",VLOOKUP(B15,個人番号,名簿!$H$1,FALSE))</f>
        <v/>
      </c>
      <c r="G15" s="191" t="str">
        <f>IF(B15="","",VLOOKUP(B15,個人番号,名簿!$F$1,FALSE))</f>
        <v/>
      </c>
      <c r="H15" s="244"/>
      <c r="I15" s="424" t="str">
        <f>IF(B15="","",VLOOKUP(B15,個人番号,名簿!$J$1,FALSE))</f>
        <v/>
      </c>
      <c r="J15" s="208" t="str">
        <f>IF(B15="","",VLOOKUP(B15,個人番号,名簿!$I$1,FALSE))</f>
        <v/>
      </c>
      <c r="K15" s="230">
        <f t="shared" si="2"/>
        <v>99</v>
      </c>
      <c r="L15" s="232" t="s">
        <v>2319</v>
      </c>
      <c r="M15" s="282"/>
      <c r="N15" s="201" t="str">
        <f t="shared" si="1"/>
        <v/>
      </c>
      <c r="O15" s="191" t="str">
        <f>IF(M15="","",VLOOKUP(M15,個人番号,名簿!$D$1,FALSE))</f>
        <v/>
      </c>
      <c r="P15" s="191" t="str">
        <f>IF(M15="","",VLOOKUP(M15,個人番号,名簿!$E$1,FALSE))</f>
        <v/>
      </c>
      <c r="Q15" s="187" t="str">
        <f>IF(M15="","",VLOOKUP(M15,個人番号,名簿!$H$1,FALSE))</f>
        <v/>
      </c>
      <c r="R15" s="191" t="str">
        <f>IF(M15="","",VLOOKUP(M15,個人番号,名簿!$F$1,FALSE))</f>
        <v/>
      </c>
      <c r="S15" s="244"/>
      <c r="T15" s="431" t="str">
        <f>IF(M15="","",VLOOKUP(M15,個人番号,名簿!$J$1,FALSE))</f>
        <v/>
      </c>
      <c r="U15" s="208" t="str">
        <f>IF(M15="","",VLOOKUP(M15,個人番号,名簿!$I$1,FALSE))</f>
        <v/>
      </c>
      <c r="W15" s="260"/>
      <c r="X15" s="260"/>
      <c r="Y15" s="261"/>
      <c r="Z15" s="261"/>
      <c r="AA15" s="261"/>
      <c r="AB15" s="261"/>
      <c r="AC15" s="261"/>
      <c r="AD15" s="261"/>
      <c r="AE15" s="262"/>
    </row>
    <row r="16" spans="1:31" ht="27.6" customHeight="1">
      <c r="A16" s="232" t="s">
        <v>2319</v>
      </c>
      <c r="B16" s="282"/>
      <c r="C16" s="201" t="str">
        <f t="shared" si="0"/>
        <v/>
      </c>
      <c r="D16" s="191" t="str">
        <f>IF(B16="","",VLOOKUP(B16,個人番号,名簿!$D$1,FALSE))</f>
        <v/>
      </c>
      <c r="E16" s="191" t="str">
        <f>IF(B16="","",VLOOKUP(B16,個人番号,名簿!$E$1,FALSE))</f>
        <v/>
      </c>
      <c r="F16" s="187" t="str">
        <f>IF(B16="","",VLOOKUP(B16,個人番号,名簿!$H$1,FALSE))</f>
        <v/>
      </c>
      <c r="G16" s="191" t="str">
        <f>IF(B16="","",VLOOKUP(B16,個人番号,名簿!$F$1,FALSE))</f>
        <v/>
      </c>
      <c r="H16" s="244"/>
      <c r="I16" s="424" t="str">
        <f>IF(B16="","",VLOOKUP(B16,個人番号,名簿!$J$1,FALSE))</f>
        <v/>
      </c>
      <c r="J16" s="208" t="str">
        <f>IF(B16="","",VLOOKUP(B16,個人番号,名簿!$I$1,FALSE))</f>
        <v/>
      </c>
      <c r="K16" s="230">
        <f t="shared" si="2"/>
        <v>99</v>
      </c>
      <c r="L16" s="232" t="s">
        <v>2321</v>
      </c>
      <c r="M16" s="282"/>
      <c r="N16" s="201" t="str">
        <f t="shared" si="1"/>
        <v/>
      </c>
      <c r="O16" s="191" t="str">
        <f>IF(M16="","",VLOOKUP(M16,個人番号,名簿!$D$1,FALSE))</f>
        <v/>
      </c>
      <c r="P16" s="191" t="str">
        <f>IF(M16="","",VLOOKUP(M16,個人番号,名簿!$E$1,FALSE))</f>
        <v/>
      </c>
      <c r="Q16" s="187" t="str">
        <f>IF(M16="","",VLOOKUP(M16,個人番号,名簿!$H$1,FALSE))</f>
        <v/>
      </c>
      <c r="R16" s="191" t="str">
        <f>IF(M16="","",VLOOKUP(M16,個人番号,名簿!$F$1,FALSE))</f>
        <v/>
      </c>
      <c r="S16" s="244"/>
      <c r="T16" s="431" t="str">
        <f>IF(M16="","",VLOOKUP(M16,個人番号,名簿!$J$1,FALSE))</f>
        <v/>
      </c>
      <c r="U16" s="208" t="str">
        <f>IF(M16="","",VLOOKUP(M16,個人番号,名簿!$I$1,FALSE))</f>
        <v/>
      </c>
      <c r="W16" s="211"/>
      <c r="X16" s="211"/>
      <c r="Y16" s="263"/>
      <c r="Z16" s="263"/>
      <c r="AA16" s="263"/>
      <c r="AB16" s="263"/>
      <c r="AC16" s="263"/>
      <c r="AD16" s="263"/>
      <c r="AE16" s="264"/>
    </row>
    <row r="17" spans="1:38" ht="27.6" customHeight="1">
      <c r="A17" s="232" t="s">
        <v>2321</v>
      </c>
      <c r="B17" s="282"/>
      <c r="C17" s="201" t="str">
        <f t="shared" si="0"/>
        <v/>
      </c>
      <c r="D17" s="191" t="str">
        <f>IF(B17="","",VLOOKUP(B17,個人番号,名簿!$D$1,FALSE))</f>
        <v/>
      </c>
      <c r="E17" s="191" t="str">
        <f>IF(B17="","",VLOOKUP(B17,個人番号,名簿!$E$1,FALSE))</f>
        <v/>
      </c>
      <c r="F17" s="187" t="str">
        <f>IF(B17="","",VLOOKUP(B17,個人番号,名簿!$H$1,FALSE))</f>
        <v/>
      </c>
      <c r="G17" s="191" t="str">
        <f>IF(B17="","",VLOOKUP(B17,個人番号,名簿!$F$1,FALSE))</f>
        <v/>
      </c>
      <c r="H17" s="244"/>
      <c r="I17" s="424" t="str">
        <f>IF(B17="","",VLOOKUP(B17,個人番号,名簿!$J$1,FALSE))</f>
        <v/>
      </c>
      <c r="J17" s="208" t="str">
        <f>IF(B17="","",VLOOKUP(B17,個人番号,名簿!$I$1,FALSE))</f>
        <v/>
      </c>
      <c r="K17" s="230">
        <f t="shared" si="2"/>
        <v>99</v>
      </c>
      <c r="L17" s="232" t="s">
        <v>2329</v>
      </c>
      <c r="M17" s="282"/>
      <c r="N17" s="201" t="str">
        <f t="shared" si="1"/>
        <v/>
      </c>
      <c r="O17" s="191" t="str">
        <f>IF(M17="","",VLOOKUP(M17,個人番号,名簿!$D$1,FALSE))</f>
        <v/>
      </c>
      <c r="P17" s="191" t="str">
        <f>IF(M17="","",VLOOKUP(M17,個人番号,名簿!$E$1,FALSE))</f>
        <v/>
      </c>
      <c r="Q17" s="187" t="str">
        <f>IF(M17="","",VLOOKUP(M17,個人番号,名簿!$H$1,FALSE))</f>
        <v/>
      </c>
      <c r="R17" s="191" t="str">
        <f>IF(M17="","",VLOOKUP(M17,個人番号,名簿!$F$1,FALSE))</f>
        <v/>
      </c>
      <c r="S17" s="244"/>
      <c r="T17" s="431" t="str">
        <f>IF(M17="","",VLOOKUP(M17,個人番号,名簿!$J$1,FALSE))</f>
        <v/>
      </c>
      <c r="U17" s="208" t="str">
        <f>IF(M17="","",VLOOKUP(M17,個人番号,名簿!$I$1,FALSE))</f>
        <v/>
      </c>
    </row>
    <row r="18" spans="1:38" ht="27.6" customHeight="1">
      <c r="A18" s="232" t="s">
        <v>2323</v>
      </c>
      <c r="B18" s="282"/>
      <c r="C18" s="201" t="str">
        <f t="shared" si="0"/>
        <v/>
      </c>
      <c r="D18" s="191" t="str">
        <f>IF(B18="","",VLOOKUP(B18,個人番号,名簿!$D$1,FALSE))</f>
        <v/>
      </c>
      <c r="E18" s="191" t="str">
        <f>IF(B18="","",VLOOKUP(B18,個人番号,名簿!$E$1,FALSE))</f>
        <v/>
      </c>
      <c r="F18" s="187" t="str">
        <f>IF(B18="","",VLOOKUP(B18,個人番号,名簿!$H$1,FALSE))</f>
        <v/>
      </c>
      <c r="G18" s="191" t="str">
        <f>IF(B18="","",VLOOKUP(B18,個人番号,名簿!$F$1,FALSE))</f>
        <v/>
      </c>
      <c r="H18" s="244"/>
      <c r="I18" s="424" t="str">
        <f>IF(B18="","",VLOOKUP(B18,個人番号,名簿!$J$1,FALSE))</f>
        <v/>
      </c>
      <c r="J18" s="208" t="str">
        <f>IF(B18="","",VLOOKUP(B18,個人番号,名簿!$I$1,FALSE))</f>
        <v/>
      </c>
      <c r="K18" s="230">
        <f t="shared" si="2"/>
        <v>99</v>
      </c>
      <c r="L18" s="232" t="s">
        <v>490</v>
      </c>
      <c r="M18" s="282"/>
      <c r="N18" s="201" t="str">
        <f t="shared" si="1"/>
        <v/>
      </c>
      <c r="O18" s="191" t="str">
        <f>IF(M18="","",VLOOKUP(M18,個人番号,名簿!$D$1,FALSE))</f>
        <v/>
      </c>
      <c r="P18" s="191" t="str">
        <f>IF(M18="","",VLOOKUP(M18,個人番号,名簿!$E$1,FALSE))</f>
        <v/>
      </c>
      <c r="Q18" s="187" t="str">
        <f>IF(M18="","",VLOOKUP(M18,個人番号,名簿!$H$1,FALSE))</f>
        <v/>
      </c>
      <c r="R18" s="191" t="str">
        <f>IF(M18="","",VLOOKUP(M18,個人番号,名簿!$F$1,FALSE))</f>
        <v/>
      </c>
      <c r="S18" s="244"/>
      <c r="T18" s="431" t="str">
        <f>IF(M18="","",VLOOKUP(M18,個人番号,名簿!$J$1,FALSE))</f>
        <v/>
      </c>
      <c r="U18" s="208" t="str">
        <f>IF(M18="","",VLOOKUP(M18,個人番号,名簿!$I$1,FALSE))</f>
        <v/>
      </c>
      <c r="W18" s="285" t="s">
        <v>2</v>
      </c>
    </row>
    <row r="19" spans="1:38" ht="27.6" customHeight="1" thickBot="1">
      <c r="A19" s="232" t="s">
        <v>2325</v>
      </c>
      <c r="B19" s="282"/>
      <c r="C19" s="201" t="str">
        <f t="shared" si="0"/>
        <v/>
      </c>
      <c r="D19" s="191" t="str">
        <f>IF(B19="","",VLOOKUP(B19,個人番号,名簿!$D$1,FALSE))</f>
        <v/>
      </c>
      <c r="E19" s="191" t="str">
        <f>IF(B19="","",VLOOKUP(B19,個人番号,名簿!$E$1,FALSE))</f>
        <v/>
      </c>
      <c r="F19" s="187" t="str">
        <f>IF(B19="","",VLOOKUP(B19,個人番号,名簿!$H$1,FALSE))</f>
        <v/>
      </c>
      <c r="G19" s="191" t="str">
        <f>IF(B19="","",VLOOKUP(B19,個人番号,名簿!$F$1,FALSE))</f>
        <v/>
      </c>
      <c r="H19" s="244"/>
      <c r="I19" s="424" t="str">
        <f>IF(B19="","",VLOOKUP(B19,個人番号,名簿!$J$1,FALSE))</f>
        <v/>
      </c>
      <c r="J19" s="208" t="str">
        <f>IF(B19="","",VLOOKUP(B19,個人番号,名簿!$I$1,FALSE))</f>
        <v/>
      </c>
      <c r="K19" s="230">
        <f t="shared" si="2"/>
        <v>99</v>
      </c>
      <c r="L19" s="232" t="s">
        <v>491</v>
      </c>
      <c r="M19" s="282"/>
      <c r="N19" s="201" t="str">
        <f t="shared" si="1"/>
        <v/>
      </c>
      <c r="O19" s="191" t="str">
        <f>IF(M19="","",VLOOKUP(M19,個人番号,名簿!$D$1,FALSE))</f>
        <v/>
      </c>
      <c r="P19" s="191" t="str">
        <f>IF(M19="","",VLOOKUP(M19,個人番号,名簿!$E$1,FALSE))</f>
        <v/>
      </c>
      <c r="Q19" s="187" t="str">
        <f>IF(M19="","",VLOOKUP(M19,個人番号,名簿!$H$1,FALSE))</f>
        <v/>
      </c>
      <c r="R19" s="191" t="str">
        <f>IF(M19="","",VLOOKUP(M19,個人番号,名簿!$F$1,FALSE))</f>
        <v/>
      </c>
      <c r="S19" s="244"/>
      <c r="T19" s="431" t="str">
        <f>IF(M19="","",VLOOKUP(M19,個人番号,名簿!$J$1,FALSE))</f>
        <v/>
      </c>
      <c r="U19" s="208" t="str">
        <f>IF(M19="","",VLOOKUP(M19,個人番号,名簿!$I$1,FALSE))</f>
        <v/>
      </c>
      <c r="W19" s="210" t="s">
        <v>483</v>
      </c>
      <c r="X19" s="210" t="s">
        <v>1079</v>
      </c>
      <c r="Y19" s="235" t="s">
        <v>1545</v>
      </c>
      <c r="Z19" s="235" t="s">
        <v>1546</v>
      </c>
      <c r="AA19" s="235" t="s">
        <v>1547</v>
      </c>
      <c r="AB19" s="235" t="s">
        <v>1548</v>
      </c>
      <c r="AC19" s="235" t="s">
        <v>1549</v>
      </c>
      <c r="AD19" s="235" t="s">
        <v>1550</v>
      </c>
      <c r="AE19" s="235" t="s">
        <v>1551</v>
      </c>
      <c r="AF19" s="235" t="s">
        <v>1552</v>
      </c>
      <c r="AG19" s="210" t="s">
        <v>1542</v>
      </c>
      <c r="AH19" s="235" t="s">
        <v>2415</v>
      </c>
      <c r="AI19" s="419" t="s">
        <v>2416</v>
      </c>
      <c r="AJ19" s="235" t="s">
        <v>2607</v>
      </c>
      <c r="AK19" s="235" t="s">
        <v>2605</v>
      </c>
      <c r="AL19" s="210" t="s">
        <v>2606</v>
      </c>
    </row>
    <row r="20" spans="1:38" ht="27.6" customHeight="1" thickBot="1">
      <c r="A20" s="232" t="s">
        <v>490</v>
      </c>
      <c r="B20" s="282"/>
      <c r="C20" s="201" t="str">
        <f t="shared" si="0"/>
        <v/>
      </c>
      <c r="D20" s="191" t="str">
        <f>IF(B20="","",VLOOKUP(B20,個人番号,名簿!$D$1,FALSE))</f>
        <v/>
      </c>
      <c r="E20" s="191" t="str">
        <f>IF(B20="","",VLOOKUP(B20,個人番号,名簿!$E$1,FALSE))</f>
        <v/>
      </c>
      <c r="F20" s="187" t="str">
        <f>IF(B20="","",VLOOKUP(B20,個人番号,名簿!$H$1,FALSE))</f>
        <v/>
      </c>
      <c r="G20" s="191" t="str">
        <f>IF(B20="","",VLOOKUP(B20,個人番号,名簿!$F$1,FALSE))</f>
        <v/>
      </c>
      <c r="H20" s="244"/>
      <c r="I20" s="424" t="str">
        <f>IF(B20="","",VLOOKUP(B20,個人番号,名簿!$J$1,FALSE))</f>
        <v/>
      </c>
      <c r="J20" s="208" t="str">
        <f>IF(B20="","",VLOOKUP(B20,個人番号,名簿!$I$1,FALSE))</f>
        <v/>
      </c>
      <c r="K20" s="230">
        <f t="shared" si="2"/>
        <v>99</v>
      </c>
      <c r="L20" s="233" t="s">
        <v>492</v>
      </c>
      <c r="M20" s="283"/>
      <c r="N20" s="202" t="str">
        <f t="shared" si="1"/>
        <v/>
      </c>
      <c r="O20" s="192" t="str">
        <f>IF(M20="","",VLOOKUP(M20,個人番号,名簿!$D$1,FALSE))</f>
        <v/>
      </c>
      <c r="P20" s="192" t="str">
        <f>IF(M20="","",VLOOKUP(M20,個人番号,名簿!$E$1,FALSE))</f>
        <v/>
      </c>
      <c r="Q20" s="188" t="str">
        <f>IF(M20="","",VLOOKUP(M20,個人番号,名簿!$H$1,FALSE))</f>
        <v/>
      </c>
      <c r="R20" s="192" t="str">
        <f>IF(M20="","",VLOOKUP(M20,個人番号,名簿!$F$1,FALSE))</f>
        <v/>
      </c>
      <c r="S20" s="245"/>
      <c r="T20" s="432" t="str">
        <f>IF(M20="","",VLOOKUP(M20,個人番号,名簿!$J$1,FALSE))</f>
        <v/>
      </c>
      <c r="U20" s="209" t="str">
        <f>IF(M20="","",VLOOKUP(M20,個人番号,名簿!$I$1,FALSE))</f>
        <v/>
      </c>
      <c r="W20" s="225">
        <f>$S$1</f>
        <v>0</v>
      </c>
      <c r="X20" s="226" t="str">
        <f>$B$4</f>
        <v/>
      </c>
      <c r="Y20" s="236">
        <f>$B$49</f>
        <v>0</v>
      </c>
      <c r="Z20" s="236">
        <f>$B$50</f>
        <v>0</v>
      </c>
      <c r="AA20" s="236">
        <f>$B$51</f>
        <v>0</v>
      </c>
      <c r="AB20" s="226">
        <f>$C$49</f>
        <v>0</v>
      </c>
      <c r="AC20" s="226">
        <f>$C$50</f>
        <v>0</v>
      </c>
      <c r="AD20" s="226">
        <f>$C$51</f>
        <v>0</v>
      </c>
      <c r="AE20" s="226">
        <f>$C$52</f>
        <v>0</v>
      </c>
      <c r="AF20" s="226">
        <f>$B$53</f>
        <v>0</v>
      </c>
      <c r="AG20" s="227">
        <f>$C$53</f>
        <v>0</v>
      </c>
      <c r="AH20" s="225">
        <f>$E$59</f>
        <v>0</v>
      </c>
      <c r="AI20" s="227">
        <f>$E$60</f>
        <v>0</v>
      </c>
      <c r="AJ20" s="226">
        <f>$D$55</f>
        <v>0</v>
      </c>
      <c r="AK20" s="226">
        <f>$M$4</f>
        <v>0</v>
      </c>
      <c r="AL20" s="227">
        <f>$P$4</f>
        <v>0</v>
      </c>
    </row>
    <row r="21" spans="1:38" ht="27.6" customHeight="1">
      <c r="A21" s="232" t="s">
        <v>494</v>
      </c>
      <c r="B21" s="282"/>
      <c r="C21" s="201" t="str">
        <f t="shared" si="0"/>
        <v/>
      </c>
      <c r="D21" s="191" t="str">
        <f>IF(B21="","",VLOOKUP(B21,個人番号,名簿!$D$1,FALSE))</f>
        <v/>
      </c>
      <c r="E21" s="191" t="str">
        <f>IF(B21="","",VLOOKUP(B21,個人番号,名簿!$E$1,FALSE))</f>
        <v/>
      </c>
      <c r="F21" s="187" t="str">
        <f>IF(B21="","",VLOOKUP(B21,個人番号,名簿!$H$1,FALSE))</f>
        <v/>
      </c>
      <c r="G21" s="191" t="str">
        <f>IF(B21="","",VLOOKUP(B21,個人番号,名簿!$F$1,FALSE))</f>
        <v/>
      </c>
      <c r="H21" s="244"/>
      <c r="I21" s="424" t="str">
        <f>IF(B21="","",VLOOKUP(B21,個人番号,名簿!$J$1,FALSE))</f>
        <v/>
      </c>
      <c r="J21" s="208" t="str">
        <f>IF(B21="","",VLOOKUP(B21,個人番号,名簿!$I$1,FALSE))</f>
        <v/>
      </c>
      <c r="K21" s="230">
        <f t="shared" si="2"/>
        <v>99</v>
      </c>
      <c r="L21" s="231"/>
      <c r="M21" s="284"/>
      <c r="N21" s="338"/>
      <c r="O21" s="193" t="str">
        <f>IF(M21="","",VLOOKUP(M21,個人番号,名簿!$D$1,FALSE))</f>
        <v/>
      </c>
      <c r="P21" s="193" t="str">
        <f>IF(M21="","",VLOOKUP(M21,個人番号,名簿!$E$1,FALSE))</f>
        <v/>
      </c>
      <c r="Q21" s="247" t="str">
        <f>IF(M21="","",VLOOKUP(M21,個人番号,名簿!$H$1,FALSE))</f>
        <v/>
      </c>
      <c r="R21" s="193" t="str">
        <f>IF(M21="","",VLOOKUP(M21,個人番号,名簿!$F$1,FALSE))</f>
        <v/>
      </c>
      <c r="S21" s="243"/>
      <c r="T21" s="433" t="str">
        <f>IF(M21="","",VLOOKUP(M21,個人番号,名簿!$J$1,FALSE))</f>
        <v/>
      </c>
      <c r="U21" s="207" t="str">
        <f>IF(M21="","",VLOOKUP(M21,個人番号,名簿!$I$1,FALSE))</f>
        <v/>
      </c>
    </row>
    <row r="22" spans="1:38" ht="27.6" customHeight="1">
      <c r="A22" s="232" t="s">
        <v>491</v>
      </c>
      <c r="B22" s="282"/>
      <c r="C22" s="201" t="str">
        <f t="shared" si="0"/>
        <v/>
      </c>
      <c r="D22" s="191" t="str">
        <f>IF(B22="","",VLOOKUP(B22,個人番号,名簿!$D$1,FALSE))</f>
        <v/>
      </c>
      <c r="E22" s="191" t="str">
        <f>IF(B22="","",VLOOKUP(B22,個人番号,名簿!$E$1,FALSE))</f>
        <v/>
      </c>
      <c r="F22" s="187" t="str">
        <f>IF(B22="","",VLOOKUP(B22,個人番号,名簿!$H$1,FALSE))</f>
        <v/>
      </c>
      <c r="G22" s="191" t="str">
        <f>IF(B22="","",VLOOKUP(B22,個人番号,名簿!$F$1,FALSE))</f>
        <v/>
      </c>
      <c r="H22" s="244"/>
      <c r="I22" s="424" t="str">
        <f>IF(B22="","",VLOOKUP(B22,個人番号,名簿!$J$1,FALSE))</f>
        <v/>
      </c>
      <c r="J22" s="208" t="str">
        <f>IF(B22="","",VLOOKUP(B22,個人番号,名簿!$I$1,FALSE))</f>
        <v/>
      </c>
      <c r="K22" s="230">
        <f t="shared" si="2"/>
        <v>99</v>
      </c>
      <c r="L22" s="232"/>
      <c r="M22" s="282"/>
      <c r="N22" s="280"/>
      <c r="O22" s="191" t="str">
        <f>IF(M22="","",VLOOKUP(M22,個人番号,名簿!$D$1,FALSE))</f>
        <v/>
      </c>
      <c r="P22" s="191" t="str">
        <f>IF(M22="","",VLOOKUP(M22,個人番号,名簿!$E$1,FALSE))</f>
        <v/>
      </c>
      <c r="Q22" s="187" t="str">
        <f>IF(M22="","",VLOOKUP(M22,個人番号,名簿!$H$1,FALSE))</f>
        <v/>
      </c>
      <c r="R22" s="191" t="str">
        <f>IF(M22="","",VLOOKUP(M22,個人番号,名簿!$F$1,FALSE))</f>
        <v/>
      </c>
      <c r="S22" s="244"/>
      <c r="T22" s="431" t="str">
        <f>IF(M22="","",VLOOKUP(M22,個人番号,名簿!$J$1,FALSE))</f>
        <v/>
      </c>
      <c r="U22" s="208" t="str">
        <f>IF(M22="","",VLOOKUP(M22,個人番号,名簿!$I$1,FALSE))</f>
        <v/>
      </c>
      <c r="W22" s="185" t="s">
        <v>2581</v>
      </c>
      <c r="X22" s="185" t="s">
        <v>2581</v>
      </c>
    </row>
    <row r="23" spans="1:38" ht="27.6" customHeight="1" thickBot="1">
      <c r="A23" s="233" t="s">
        <v>492</v>
      </c>
      <c r="B23" s="283"/>
      <c r="C23" s="202" t="str">
        <f t="shared" si="0"/>
        <v/>
      </c>
      <c r="D23" s="192" t="str">
        <f>IF(B23="","",VLOOKUP(B23,個人番号,名簿!$D$1,FALSE))</f>
        <v/>
      </c>
      <c r="E23" s="192" t="str">
        <f>IF(B23="","",VLOOKUP(B23,個人番号,名簿!$E$1,FALSE))</f>
        <v/>
      </c>
      <c r="F23" s="188" t="str">
        <f>IF(B23="","",VLOOKUP(B23,個人番号,名簿!$H$1,FALSE))</f>
        <v/>
      </c>
      <c r="G23" s="192" t="str">
        <f>IF(B23="","",VLOOKUP(B23,個人番号,名簿!$F$1,FALSE))</f>
        <v/>
      </c>
      <c r="H23" s="245"/>
      <c r="I23" s="425" t="str">
        <f>IF(B23="","",VLOOKUP(B23,個人番号,名簿!$J$1,FALSE))</f>
        <v/>
      </c>
      <c r="J23" s="209" t="str">
        <f>IF(B23="","",VLOOKUP(B23,個人番号,名簿!$I$1,FALSE))</f>
        <v/>
      </c>
      <c r="K23" s="230">
        <f t="shared" si="2"/>
        <v>99</v>
      </c>
      <c r="L23" s="232"/>
      <c r="M23" s="282"/>
      <c r="N23" s="280"/>
      <c r="O23" s="191" t="str">
        <f>IF(M23="","",VLOOKUP(M23,個人番号,名簿!$D$1,FALSE))</f>
        <v/>
      </c>
      <c r="P23" s="191" t="str">
        <f>IF(M23="","",VLOOKUP(M23,個人番号,名簿!$E$1,FALSE))</f>
        <v/>
      </c>
      <c r="Q23" s="187" t="str">
        <f>IF(M23="","",VLOOKUP(M23,個人番号,名簿!$H$1,FALSE))</f>
        <v/>
      </c>
      <c r="R23" s="191" t="str">
        <f>IF(M23="","",VLOOKUP(M23,個人番号,名簿!$F$1,FALSE))</f>
        <v/>
      </c>
      <c r="S23" s="244"/>
      <c r="T23" s="431" t="str">
        <f>IF(M23="","",VLOOKUP(M23,個人番号,名簿!$J$1,FALSE))</f>
        <v/>
      </c>
      <c r="U23" s="208" t="str">
        <f>IF(M23="","",VLOOKUP(M23,個人番号,名簿!$I$1,FALSE))</f>
        <v/>
      </c>
      <c r="W23" s="185" t="s">
        <v>2582</v>
      </c>
      <c r="X23" s="185" t="s">
        <v>2583</v>
      </c>
    </row>
    <row r="24" spans="1:38" ht="27.6" customHeight="1">
      <c r="A24" s="231"/>
      <c r="B24" s="284"/>
      <c r="C24" s="338"/>
      <c r="D24" s="193" t="str">
        <f>IF(B24="","",VLOOKUP(B24,個人番号,名簿!$D$1,FALSE))</f>
        <v/>
      </c>
      <c r="E24" s="193" t="str">
        <f>IF(B24="","",VLOOKUP(B24,個人番号,名簿!$E$1,FALSE))</f>
        <v/>
      </c>
      <c r="F24" s="247" t="str">
        <f>IF(B24="","",VLOOKUP(B24,個人番号,名簿!$H$1,FALSE))</f>
        <v/>
      </c>
      <c r="G24" s="193" t="str">
        <f>IF(B24="","",VLOOKUP(B24,個人番号,名簿!$F$1,FALSE))</f>
        <v/>
      </c>
      <c r="H24" s="243"/>
      <c r="I24" s="426" t="str">
        <f>IF(B24="","",VLOOKUP(B24,個人番号,名簿!$J$1,FALSE))</f>
        <v/>
      </c>
      <c r="J24" s="207" t="str">
        <f>IF(B24="","",VLOOKUP(B24,個人番号,名簿!$I$1,FALSE))</f>
        <v/>
      </c>
      <c r="K24" s="230">
        <f t="shared" si="2"/>
        <v>99</v>
      </c>
      <c r="L24" s="232"/>
      <c r="M24" s="282"/>
      <c r="N24" s="280"/>
      <c r="O24" s="191" t="str">
        <f>IF(M24="","",VLOOKUP(M24,個人番号,名簿!$D$1,FALSE))</f>
        <v/>
      </c>
      <c r="P24" s="191" t="str">
        <f>IF(M24="","",VLOOKUP(M24,個人番号,名簿!$E$1,FALSE))</f>
        <v/>
      </c>
      <c r="Q24" s="187" t="str">
        <f>IF(M24="","",VLOOKUP(M24,個人番号,名簿!$H$1,FALSE))</f>
        <v/>
      </c>
      <c r="R24" s="191" t="str">
        <f>IF(M24="","",VLOOKUP(M24,個人番号,名簿!$F$1,FALSE))</f>
        <v/>
      </c>
      <c r="S24" s="244"/>
      <c r="T24" s="431" t="str">
        <f>IF(M24="","",VLOOKUP(M24,個人番号,名簿!$J$1,FALSE))</f>
        <v/>
      </c>
      <c r="U24" s="208" t="str">
        <f>IF(M24="","",VLOOKUP(M24,個人番号,名簿!$I$1,FALSE))</f>
        <v/>
      </c>
      <c r="W24" s="185" t="s">
        <v>2584</v>
      </c>
      <c r="X24" s="185" t="s">
        <v>2585</v>
      </c>
    </row>
    <row r="25" spans="1:38" ht="27.6" customHeight="1">
      <c r="A25" s="232"/>
      <c r="B25" s="282"/>
      <c r="C25" s="280"/>
      <c r="D25" s="191" t="str">
        <f>IF(B25="","",VLOOKUP(B25,個人番号,名簿!$D$1,FALSE))</f>
        <v/>
      </c>
      <c r="E25" s="191" t="str">
        <f>IF(B25="","",VLOOKUP(B25,個人番号,名簿!$E$1,FALSE))</f>
        <v/>
      </c>
      <c r="F25" s="187" t="str">
        <f>IF(B25="","",VLOOKUP(B25,個人番号,名簿!$H$1,FALSE))</f>
        <v/>
      </c>
      <c r="G25" s="191" t="str">
        <f>IF(B25="","",VLOOKUP(B25,個人番号,名簿!$F$1,FALSE))</f>
        <v/>
      </c>
      <c r="H25" s="244"/>
      <c r="I25" s="424" t="str">
        <f>IF(B25="","",VLOOKUP(B25,個人番号,名簿!$J$1,FALSE))</f>
        <v/>
      </c>
      <c r="J25" s="208" t="str">
        <f>IF(B25="","",VLOOKUP(B25,個人番号,名簿!$I$1,FALSE))</f>
        <v/>
      </c>
      <c r="K25" s="230">
        <f t="shared" si="2"/>
        <v>99</v>
      </c>
      <c r="L25" s="232"/>
      <c r="M25" s="282"/>
      <c r="N25" s="280"/>
      <c r="O25" s="191" t="str">
        <f>IF(M25="","",VLOOKUP(M25,個人番号,名簿!$D$1,FALSE))</f>
        <v/>
      </c>
      <c r="P25" s="191" t="str">
        <f>IF(M25="","",VLOOKUP(M25,個人番号,名簿!$E$1,FALSE))</f>
        <v/>
      </c>
      <c r="Q25" s="187" t="str">
        <f>IF(M25="","",VLOOKUP(M25,個人番号,名簿!$H$1,FALSE))</f>
        <v/>
      </c>
      <c r="R25" s="191" t="str">
        <f>IF(M25="","",VLOOKUP(M25,個人番号,名簿!$F$1,FALSE))</f>
        <v/>
      </c>
      <c r="S25" s="244"/>
      <c r="T25" s="431" t="str">
        <f>IF(M25="","",VLOOKUP(M25,個人番号,名簿!$J$1,FALSE))</f>
        <v/>
      </c>
      <c r="U25" s="208" t="str">
        <f>IF(M25="","",VLOOKUP(M25,個人番号,名簿!$I$1,FALSE))</f>
        <v/>
      </c>
      <c r="W25" s="185" t="s">
        <v>2586</v>
      </c>
      <c r="X25" s="185" t="s">
        <v>2587</v>
      </c>
    </row>
    <row r="26" spans="1:38" ht="27.6" customHeight="1">
      <c r="A26" s="232"/>
      <c r="B26" s="282"/>
      <c r="C26" s="280"/>
      <c r="D26" s="191" t="str">
        <f>IF(B26="","",VLOOKUP(B26,個人番号,名簿!$D$1,FALSE))</f>
        <v/>
      </c>
      <c r="E26" s="191" t="str">
        <f>IF(B26="","",VLOOKUP(B26,個人番号,名簿!$E$1,FALSE))</f>
        <v/>
      </c>
      <c r="F26" s="187" t="str">
        <f>IF(B26="","",VLOOKUP(B26,個人番号,名簿!$H$1,FALSE))</f>
        <v/>
      </c>
      <c r="G26" s="191" t="str">
        <f>IF(B26="","",VLOOKUP(B26,個人番号,名簿!$F$1,FALSE))</f>
        <v/>
      </c>
      <c r="H26" s="244"/>
      <c r="I26" s="424" t="str">
        <f>IF(B26="","",VLOOKUP(B26,個人番号,名簿!$J$1,FALSE))</f>
        <v/>
      </c>
      <c r="J26" s="208" t="str">
        <f>IF(B26="","",VLOOKUP(B26,個人番号,名簿!$I$1,FALSE))</f>
        <v/>
      </c>
      <c r="K26" s="230">
        <f t="shared" si="2"/>
        <v>99</v>
      </c>
      <c r="L26" s="232"/>
      <c r="M26" s="282"/>
      <c r="N26" s="280"/>
      <c r="O26" s="191" t="str">
        <f>IF(M26="","",VLOOKUP(M26,個人番号,名簿!$D$1,FALSE))</f>
        <v/>
      </c>
      <c r="P26" s="191" t="str">
        <f>IF(M26="","",VLOOKUP(M26,個人番号,名簿!$E$1,FALSE))</f>
        <v/>
      </c>
      <c r="Q26" s="187" t="str">
        <f>IF(M26="","",VLOOKUP(M26,個人番号,名簿!$H$1,FALSE))</f>
        <v/>
      </c>
      <c r="R26" s="191" t="str">
        <f>IF(M26="","",VLOOKUP(M26,個人番号,名簿!$F$1,FALSE))</f>
        <v/>
      </c>
      <c r="S26" s="244"/>
      <c r="T26" s="431" t="str">
        <f>IF(M26="","",VLOOKUP(M26,個人番号,名簿!$J$1,FALSE))</f>
        <v/>
      </c>
      <c r="U26" s="208" t="str">
        <f>IF(M26="","",VLOOKUP(M26,個人番号,名簿!$I$1,FALSE))</f>
        <v/>
      </c>
      <c r="W26" s="185" t="s">
        <v>2588</v>
      </c>
      <c r="X26" s="185" t="s">
        <v>2589</v>
      </c>
    </row>
    <row r="27" spans="1:38" ht="27.6" customHeight="1">
      <c r="A27" s="232"/>
      <c r="B27" s="282"/>
      <c r="C27" s="280"/>
      <c r="D27" s="191" t="str">
        <f>IF(B27="","",VLOOKUP(B27,個人番号,名簿!$D$1,FALSE))</f>
        <v/>
      </c>
      <c r="E27" s="191" t="str">
        <f>IF(B27="","",VLOOKUP(B27,個人番号,名簿!$E$1,FALSE))</f>
        <v/>
      </c>
      <c r="F27" s="187" t="str">
        <f>IF(B27="","",VLOOKUP(B27,個人番号,名簿!$H$1,FALSE))</f>
        <v/>
      </c>
      <c r="G27" s="191" t="str">
        <f>IF(B27="","",VLOOKUP(B27,個人番号,名簿!$F$1,FALSE))</f>
        <v/>
      </c>
      <c r="H27" s="244"/>
      <c r="I27" s="424" t="str">
        <f>IF(B27="","",VLOOKUP(B27,個人番号,名簿!$J$1,FALSE))</f>
        <v/>
      </c>
      <c r="J27" s="208" t="str">
        <f>IF(B27="","",VLOOKUP(B27,個人番号,名簿!$I$1,FALSE))</f>
        <v/>
      </c>
      <c r="K27" s="230">
        <f t="shared" si="2"/>
        <v>99</v>
      </c>
      <c r="L27" s="232"/>
      <c r="M27" s="282"/>
      <c r="N27" s="280"/>
      <c r="O27" s="191" t="str">
        <f>IF(M27="","",VLOOKUP(M27,個人番号,名簿!$D$1,FALSE))</f>
        <v/>
      </c>
      <c r="P27" s="191" t="str">
        <f>IF(M27="","",VLOOKUP(M27,個人番号,名簿!$E$1,FALSE))</f>
        <v/>
      </c>
      <c r="Q27" s="187" t="str">
        <f>IF(M27="","",VLOOKUP(M27,個人番号,名簿!$H$1,FALSE))</f>
        <v/>
      </c>
      <c r="R27" s="191" t="str">
        <f>IF(M27="","",VLOOKUP(M27,個人番号,名簿!$F$1,FALSE))</f>
        <v/>
      </c>
      <c r="S27" s="244"/>
      <c r="T27" s="431" t="str">
        <f>IF(M27="","",VLOOKUP(M27,個人番号,名簿!$J$1,FALSE))</f>
        <v/>
      </c>
      <c r="U27" s="208" t="str">
        <f>IF(M27="","",VLOOKUP(M27,個人番号,名簿!$I$1,FALSE))</f>
        <v/>
      </c>
      <c r="X27" s="185" t="s">
        <v>2590</v>
      </c>
    </row>
    <row r="28" spans="1:38" ht="27.6" customHeight="1">
      <c r="A28" s="232"/>
      <c r="B28" s="282"/>
      <c r="C28" s="280"/>
      <c r="D28" s="191" t="str">
        <f>IF(B28="","",VLOOKUP(B28,個人番号,名簿!$D$1,FALSE))</f>
        <v/>
      </c>
      <c r="E28" s="191" t="str">
        <f>IF(B28="","",VLOOKUP(B28,個人番号,名簿!$E$1,FALSE))</f>
        <v/>
      </c>
      <c r="F28" s="187" t="str">
        <f>IF(B28="","",VLOOKUP(B28,個人番号,名簿!$H$1,FALSE))</f>
        <v/>
      </c>
      <c r="G28" s="191" t="str">
        <f>IF(B28="","",VLOOKUP(B28,個人番号,名簿!$F$1,FALSE))</f>
        <v/>
      </c>
      <c r="H28" s="244"/>
      <c r="I28" s="424" t="str">
        <f>IF(B28="","",VLOOKUP(B28,個人番号,名簿!$J$1,FALSE))</f>
        <v/>
      </c>
      <c r="J28" s="208" t="str">
        <f>IF(B28="","",VLOOKUP(B28,個人番号,名簿!$I$1,FALSE))</f>
        <v/>
      </c>
      <c r="K28" s="230">
        <f t="shared" si="2"/>
        <v>99</v>
      </c>
      <c r="L28" s="232"/>
      <c r="M28" s="282"/>
      <c r="N28" s="280"/>
      <c r="O28" s="191" t="str">
        <f>IF(M28="","",VLOOKUP(M28,個人番号,名簿!$D$1,FALSE))</f>
        <v/>
      </c>
      <c r="P28" s="191" t="str">
        <f>IF(M28="","",VLOOKUP(M28,個人番号,名簿!$E$1,FALSE))</f>
        <v/>
      </c>
      <c r="Q28" s="187" t="str">
        <f>IF(M28="","",VLOOKUP(M28,個人番号,名簿!$H$1,FALSE))</f>
        <v/>
      </c>
      <c r="R28" s="191" t="str">
        <f>IF(M28="","",VLOOKUP(M28,個人番号,名簿!$F$1,FALSE))</f>
        <v/>
      </c>
      <c r="S28" s="244"/>
      <c r="T28" s="431" t="str">
        <f>IF(M28="","",VLOOKUP(M28,個人番号,名簿!$J$1,FALSE))</f>
        <v/>
      </c>
      <c r="U28" s="208" t="str">
        <f>IF(M28="","",VLOOKUP(M28,個人番号,名簿!$I$1,FALSE))</f>
        <v/>
      </c>
      <c r="X28" s="185" t="s">
        <v>2591</v>
      </c>
    </row>
    <row r="29" spans="1:38" ht="27.6" customHeight="1">
      <c r="A29" s="232"/>
      <c r="B29" s="282"/>
      <c r="C29" s="280"/>
      <c r="D29" s="191" t="str">
        <f>IF(B29="","",VLOOKUP(B29,個人番号,名簿!$D$1,FALSE))</f>
        <v/>
      </c>
      <c r="E29" s="191" t="str">
        <f>IF(B29="","",VLOOKUP(B29,個人番号,名簿!$E$1,FALSE))</f>
        <v/>
      </c>
      <c r="F29" s="187" t="str">
        <f>IF(B29="","",VLOOKUP(B29,個人番号,名簿!$H$1,FALSE))</f>
        <v/>
      </c>
      <c r="G29" s="191" t="str">
        <f>IF(B29="","",VLOOKUP(B29,個人番号,名簿!$F$1,FALSE))</f>
        <v/>
      </c>
      <c r="H29" s="244"/>
      <c r="I29" s="424" t="str">
        <f>IF(B29="","",VLOOKUP(B29,個人番号,名簿!$J$1,FALSE))</f>
        <v/>
      </c>
      <c r="J29" s="208" t="str">
        <f>IF(B29="","",VLOOKUP(B29,個人番号,名簿!$I$1,FALSE))</f>
        <v/>
      </c>
      <c r="K29" s="230">
        <f t="shared" si="2"/>
        <v>99</v>
      </c>
      <c r="L29" s="232"/>
      <c r="M29" s="282"/>
      <c r="N29" s="280"/>
      <c r="O29" s="191" t="str">
        <f>IF(M29="","",VLOOKUP(M29,個人番号,名簿!$D$1,FALSE))</f>
        <v/>
      </c>
      <c r="P29" s="191" t="str">
        <f>IF(M29="","",VLOOKUP(M29,個人番号,名簿!$E$1,FALSE))</f>
        <v/>
      </c>
      <c r="Q29" s="187" t="str">
        <f>IF(M29="","",VLOOKUP(M29,個人番号,名簿!$H$1,FALSE))</f>
        <v/>
      </c>
      <c r="R29" s="191" t="str">
        <f>IF(M29="","",VLOOKUP(M29,個人番号,名簿!$F$1,FALSE))</f>
        <v/>
      </c>
      <c r="S29" s="244"/>
      <c r="T29" s="431" t="str">
        <f>IF(M29="","",VLOOKUP(M29,個人番号,名簿!$J$1,FALSE))</f>
        <v/>
      </c>
      <c r="U29" s="208" t="str">
        <f>IF(M29="","",VLOOKUP(M29,個人番号,名簿!$I$1,FALSE))</f>
        <v/>
      </c>
      <c r="X29" s="185" t="s">
        <v>2592</v>
      </c>
    </row>
    <row r="30" spans="1:38" ht="27.6" customHeight="1">
      <c r="A30" s="232"/>
      <c r="B30" s="282"/>
      <c r="C30" s="280"/>
      <c r="D30" s="191" t="str">
        <f>IF(B30="","",VLOOKUP(B30,個人番号,名簿!$D$1,FALSE))</f>
        <v/>
      </c>
      <c r="E30" s="191" t="str">
        <f>IF(B30="","",VLOOKUP(B30,個人番号,名簿!$E$1,FALSE))</f>
        <v/>
      </c>
      <c r="F30" s="187" t="str">
        <f>IF(B30="","",VLOOKUP(B30,個人番号,名簿!$H$1,FALSE))</f>
        <v/>
      </c>
      <c r="G30" s="191" t="str">
        <f>IF(B30="","",VLOOKUP(B30,個人番号,名簿!$F$1,FALSE))</f>
        <v/>
      </c>
      <c r="H30" s="244"/>
      <c r="I30" s="424" t="str">
        <f>IF(B30="","",VLOOKUP(B30,個人番号,名簿!$J$1,FALSE))</f>
        <v/>
      </c>
      <c r="J30" s="208" t="str">
        <f>IF(B30="","",VLOOKUP(B30,個人番号,名簿!$I$1,FALSE))</f>
        <v/>
      </c>
      <c r="K30" s="230">
        <f t="shared" si="2"/>
        <v>99</v>
      </c>
      <c r="L30" s="232"/>
      <c r="M30" s="282"/>
      <c r="N30" s="280"/>
      <c r="O30" s="191" t="str">
        <f>IF(M30="","",VLOOKUP(M30,個人番号,名簿!$D$1,FALSE))</f>
        <v/>
      </c>
      <c r="P30" s="191" t="str">
        <f>IF(M30="","",VLOOKUP(M30,個人番号,名簿!$E$1,FALSE))</f>
        <v/>
      </c>
      <c r="Q30" s="187" t="str">
        <f>IF(M30="","",VLOOKUP(M30,個人番号,名簿!$H$1,FALSE))</f>
        <v/>
      </c>
      <c r="R30" s="191" t="str">
        <f>IF(M30="","",VLOOKUP(M30,個人番号,名簿!$F$1,FALSE))</f>
        <v/>
      </c>
      <c r="S30" s="244"/>
      <c r="T30" s="431" t="str">
        <f>IF(M30="","",VLOOKUP(M30,個人番号,名簿!$J$1,FALSE))</f>
        <v/>
      </c>
      <c r="U30" s="208" t="str">
        <f>IF(M30="","",VLOOKUP(M30,個人番号,名簿!$I$1,FALSE))</f>
        <v/>
      </c>
      <c r="X30" s="185" t="s">
        <v>2593</v>
      </c>
    </row>
    <row r="31" spans="1:38" ht="27.6" customHeight="1">
      <c r="A31" s="232"/>
      <c r="B31" s="282"/>
      <c r="C31" s="280"/>
      <c r="D31" s="191" t="str">
        <f>IF(B31="","",VLOOKUP(B31,個人番号,名簿!$D$1,FALSE))</f>
        <v/>
      </c>
      <c r="E31" s="191" t="str">
        <f>IF(B31="","",VLOOKUP(B31,個人番号,名簿!$E$1,FALSE))</f>
        <v/>
      </c>
      <c r="F31" s="187" t="str">
        <f>IF(B31="","",VLOOKUP(B31,個人番号,名簿!$H$1,FALSE))</f>
        <v/>
      </c>
      <c r="G31" s="191" t="str">
        <f>IF(B31="","",VLOOKUP(B31,個人番号,名簿!$F$1,FALSE))</f>
        <v/>
      </c>
      <c r="H31" s="244"/>
      <c r="I31" s="424" t="str">
        <f>IF(B31="","",VLOOKUP(B31,個人番号,名簿!$J$1,FALSE))</f>
        <v/>
      </c>
      <c r="J31" s="208" t="str">
        <f>IF(B31="","",VLOOKUP(B31,個人番号,名簿!$I$1,FALSE))</f>
        <v/>
      </c>
      <c r="K31" s="230">
        <f t="shared" si="2"/>
        <v>99</v>
      </c>
      <c r="L31" s="232"/>
      <c r="M31" s="282"/>
      <c r="N31" s="280"/>
      <c r="O31" s="191" t="str">
        <f>IF(M31="","",VLOOKUP(M31,個人番号,名簿!$D$1,FALSE))</f>
        <v/>
      </c>
      <c r="P31" s="191" t="str">
        <f>IF(M31="","",VLOOKUP(M31,個人番号,名簿!$E$1,FALSE))</f>
        <v/>
      </c>
      <c r="Q31" s="187" t="str">
        <f>IF(M31="","",VLOOKUP(M31,個人番号,名簿!$H$1,FALSE))</f>
        <v/>
      </c>
      <c r="R31" s="191" t="str">
        <f>IF(M31="","",VLOOKUP(M31,個人番号,名簿!$F$1,FALSE))</f>
        <v/>
      </c>
      <c r="S31" s="244"/>
      <c r="T31" s="431" t="str">
        <f>IF(M31="","",VLOOKUP(M31,個人番号,名簿!$J$1,FALSE))</f>
        <v/>
      </c>
      <c r="U31" s="208" t="str">
        <f>IF(M31="","",VLOOKUP(M31,個人番号,名簿!$I$1,FALSE))</f>
        <v/>
      </c>
      <c r="X31" s="185" t="s">
        <v>2594</v>
      </c>
    </row>
    <row r="32" spans="1:38" ht="27.6" customHeight="1">
      <c r="A32" s="232"/>
      <c r="B32" s="282"/>
      <c r="C32" s="280"/>
      <c r="D32" s="191" t="str">
        <f>IF(B32="","",VLOOKUP(B32,個人番号,名簿!$D$1,FALSE))</f>
        <v/>
      </c>
      <c r="E32" s="191" t="str">
        <f>IF(B32="","",VLOOKUP(B32,個人番号,名簿!$E$1,FALSE))</f>
        <v/>
      </c>
      <c r="F32" s="187" t="str">
        <f>IF(B32="","",VLOOKUP(B32,個人番号,名簿!$H$1,FALSE))</f>
        <v/>
      </c>
      <c r="G32" s="191" t="str">
        <f>IF(B32="","",VLOOKUP(B32,個人番号,名簿!$F$1,FALSE))</f>
        <v/>
      </c>
      <c r="H32" s="244"/>
      <c r="I32" s="424" t="str">
        <f>IF(B32="","",VLOOKUP(B32,個人番号,名簿!$J$1,FALSE))</f>
        <v/>
      </c>
      <c r="J32" s="208" t="str">
        <f>IF(B32="","",VLOOKUP(B32,個人番号,名簿!$I$1,FALSE))</f>
        <v/>
      </c>
      <c r="K32" s="230">
        <f t="shared" si="2"/>
        <v>99</v>
      </c>
      <c r="L32" s="232"/>
      <c r="M32" s="282"/>
      <c r="N32" s="280"/>
      <c r="O32" s="191" t="str">
        <f>IF(M32="","",VLOOKUP(M32,個人番号,名簿!$D$1,FALSE))</f>
        <v/>
      </c>
      <c r="P32" s="191" t="str">
        <f>IF(M32="","",VLOOKUP(M32,個人番号,名簿!$E$1,FALSE))</f>
        <v/>
      </c>
      <c r="Q32" s="187" t="str">
        <f>IF(M32="","",VLOOKUP(M32,個人番号,名簿!$H$1,FALSE))</f>
        <v/>
      </c>
      <c r="R32" s="191" t="str">
        <f>IF(M32="","",VLOOKUP(M32,個人番号,名簿!$F$1,FALSE))</f>
        <v/>
      </c>
      <c r="S32" s="244"/>
      <c r="T32" s="431" t="str">
        <f>IF(M32="","",VLOOKUP(M32,個人番号,名簿!$J$1,FALSE))</f>
        <v/>
      </c>
      <c r="U32" s="208" t="str">
        <f>IF(M32="","",VLOOKUP(M32,個人番号,名簿!$I$1,FALSE))</f>
        <v/>
      </c>
      <c r="X32" s="185" t="s">
        <v>2595</v>
      </c>
    </row>
    <row r="33" spans="1:24" ht="27.6" customHeight="1">
      <c r="A33" s="232"/>
      <c r="B33" s="282"/>
      <c r="C33" s="280"/>
      <c r="D33" s="191" t="str">
        <f>IF(B33="","",VLOOKUP(B33,個人番号,名簿!$D$1,FALSE))</f>
        <v/>
      </c>
      <c r="E33" s="191" t="str">
        <f>IF(B33="","",VLOOKUP(B33,個人番号,名簿!$E$1,FALSE))</f>
        <v/>
      </c>
      <c r="F33" s="187" t="str">
        <f>IF(B33="","",VLOOKUP(B33,個人番号,名簿!$H$1,FALSE))</f>
        <v/>
      </c>
      <c r="G33" s="191" t="str">
        <f>IF(B33="","",VLOOKUP(B33,個人番号,名簿!$F$1,FALSE))</f>
        <v/>
      </c>
      <c r="H33" s="244"/>
      <c r="I33" s="424" t="str">
        <f>IF(B33="","",VLOOKUP(B33,個人番号,名簿!$J$1,FALSE))</f>
        <v/>
      </c>
      <c r="J33" s="208" t="str">
        <f>IF(B33="","",VLOOKUP(B33,個人番号,名簿!$I$1,FALSE))</f>
        <v/>
      </c>
      <c r="K33" s="230">
        <f t="shared" si="2"/>
        <v>99</v>
      </c>
      <c r="L33" s="232"/>
      <c r="M33" s="282"/>
      <c r="N33" s="280"/>
      <c r="O33" s="191" t="str">
        <f>IF(M33="","",VLOOKUP(M33,個人番号,名簿!$D$1,FALSE))</f>
        <v/>
      </c>
      <c r="P33" s="191" t="str">
        <f>IF(M33="","",VLOOKUP(M33,個人番号,名簿!$E$1,FALSE))</f>
        <v/>
      </c>
      <c r="Q33" s="187" t="str">
        <f>IF(M33="","",VLOOKUP(M33,個人番号,名簿!$H$1,FALSE))</f>
        <v/>
      </c>
      <c r="R33" s="191" t="str">
        <f>IF(M33="","",VLOOKUP(M33,個人番号,名簿!$F$1,FALSE))</f>
        <v/>
      </c>
      <c r="S33" s="244"/>
      <c r="T33" s="431" t="str">
        <f>IF(M33="","",VLOOKUP(M33,個人番号,名簿!$J$1,FALSE))</f>
        <v/>
      </c>
      <c r="U33" s="208" t="str">
        <f>IF(M33="","",VLOOKUP(M33,個人番号,名簿!$I$1,FALSE))</f>
        <v/>
      </c>
      <c r="X33" s="185" t="s">
        <v>2596</v>
      </c>
    </row>
    <row r="34" spans="1:24" ht="27.6" customHeight="1">
      <c r="A34" s="232"/>
      <c r="B34" s="282"/>
      <c r="C34" s="280"/>
      <c r="D34" s="191" t="str">
        <f>IF(B34="","",VLOOKUP(B34,個人番号,名簿!$D$1,FALSE))</f>
        <v/>
      </c>
      <c r="E34" s="191" t="str">
        <f>IF(B34="","",VLOOKUP(B34,個人番号,名簿!$E$1,FALSE))</f>
        <v/>
      </c>
      <c r="F34" s="187" t="str">
        <f>IF(B34="","",VLOOKUP(B34,個人番号,名簿!$H$1,FALSE))</f>
        <v/>
      </c>
      <c r="G34" s="191" t="str">
        <f>IF(B34="","",VLOOKUP(B34,個人番号,名簿!$F$1,FALSE))</f>
        <v/>
      </c>
      <c r="H34" s="244"/>
      <c r="I34" s="424" t="str">
        <f>IF(B34="","",VLOOKUP(B34,個人番号,名簿!$J$1,FALSE))</f>
        <v/>
      </c>
      <c r="J34" s="208" t="str">
        <f>IF(B34="","",VLOOKUP(B34,個人番号,名簿!$I$1,FALSE))</f>
        <v/>
      </c>
      <c r="K34" s="230">
        <f t="shared" si="2"/>
        <v>99</v>
      </c>
      <c r="L34" s="232"/>
      <c r="M34" s="282"/>
      <c r="N34" s="280"/>
      <c r="O34" s="191" t="str">
        <f>IF(M34="","",VLOOKUP(M34,個人番号,名簿!$D$1,FALSE))</f>
        <v/>
      </c>
      <c r="P34" s="191" t="str">
        <f>IF(M34="","",VLOOKUP(M34,個人番号,名簿!$E$1,FALSE))</f>
        <v/>
      </c>
      <c r="Q34" s="187" t="str">
        <f>IF(M34="","",VLOOKUP(M34,個人番号,名簿!$H$1,FALSE))</f>
        <v/>
      </c>
      <c r="R34" s="191" t="str">
        <f>IF(M34="","",VLOOKUP(M34,個人番号,名簿!$F$1,FALSE))</f>
        <v/>
      </c>
      <c r="S34" s="244"/>
      <c r="T34" s="431" t="str">
        <f>IF(M34="","",VLOOKUP(M34,個人番号,名簿!$J$1,FALSE))</f>
        <v/>
      </c>
      <c r="U34" s="208" t="str">
        <f>IF(M34="","",VLOOKUP(M34,個人番号,名簿!$I$1,FALSE))</f>
        <v/>
      </c>
      <c r="X34" s="185" t="s">
        <v>2597</v>
      </c>
    </row>
    <row r="35" spans="1:24" ht="27.6" customHeight="1">
      <c r="A35" s="232"/>
      <c r="B35" s="282"/>
      <c r="C35" s="280"/>
      <c r="D35" s="191" t="str">
        <f>IF(B35="","",VLOOKUP(B35,個人番号,名簿!$D$1,FALSE))</f>
        <v/>
      </c>
      <c r="E35" s="191" t="str">
        <f>IF(B35="","",VLOOKUP(B35,個人番号,名簿!$E$1,FALSE))</f>
        <v/>
      </c>
      <c r="F35" s="187" t="str">
        <f>IF(B35="","",VLOOKUP(B35,個人番号,名簿!$H$1,FALSE))</f>
        <v/>
      </c>
      <c r="G35" s="191" t="str">
        <f>IF(B35="","",VLOOKUP(B35,個人番号,名簿!$F$1,FALSE))</f>
        <v/>
      </c>
      <c r="H35" s="244"/>
      <c r="I35" s="424" t="str">
        <f>IF(B35="","",VLOOKUP(B35,個人番号,名簿!$J$1,FALSE))</f>
        <v/>
      </c>
      <c r="J35" s="208" t="str">
        <f>IF(B35="","",VLOOKUP(B35,個人番号,名簿!$I$1,FALSE))</f>
        <v/>
      </c>
      <c r="K35" s="230">
        <f t="shared" si="2"/>
        <v>99</v>
      </c>
      <c r="L35" s="232"/>
      <c r="M35" s="282"/>
      <c r="N35" s="280"/>
      <c r="O35" s="191" t="str">
        <f>IF(M35="","",VLOOKUP(M35,個人番号,名簿!$D$1,FALSE))</f>
        <v/>
      </c>
      <c r="P35" s="191" t="str">
        <f>IF(M35="","",VLOOKUP(M35,個人番号,名簿!$E$1,FALSE))</f>
        <v/>
      </c>
      <c r="Q35" s="187" t="str">
        <f>IF(M35="","",VLOOKUP(M35,個人番号,名簿!$H$1,FALSE))</f>
        <v/>
      </c>
      <c r="R35" s="191" t="str">
        <f>IF(M35="","",VLOOKUP(M35,個人番号,名簿!$F$1,FALSE))</f>
        <v/>
      </c>
      <c r="S35" s="244"/>
      <c r="T35" s="431" t="str">
        <f>IF(M35="","",VLOOKUP(M35,個人番号,名簿!$J$1,FALSE))</f>
        <v/>
      </c>
      <c r="U35" s="208" t="str">
        <f>IF(M35="","",VLOOKUP(M35,個人番号,名簿!$I$1,FALSE))</f>
        <v/>
      </c>
      <c r="X35" s="185" t="s">
        <v>2598</v>
      </c>
    </row>
    <row r="36" spans="1:24" ht="27.6" customHeight="1">
      <c r="A36" s="232"/>
      <c r="B36" s="282"/>
      <c r="C36" s="280"/>
      <c r="D36" s="191" t="str">
        <f>IF(B36="","",VLOOKUP(B36,個人番号,名簿!$D$1,FALSE))</f>
        <v/>
      </c>
      <c r="E36" s="191" t="str">
        <f>IF(B36="","",VLOOKUP(B36,個人番号,名簿!$E$1,FALSE))</f>
        <v/>
      </c>
      <c r="F36" s="187" t="str">
        <f>IF(B36="","",VLOOKUP(B36,個人番号,名簿!$H$1,FALSE))</f>
        <v/>
      </c>
      <c r="G36" s="191" t="str">
        <f>IF(B36="","",VLOOKUP(B36,個人番号,名簿!$F$1,FALSE))</f>
        <v/>
      </c>
      <c r="H36" s="244"/>
      <c r="I36" s="424" t="str">
        <f>IF(B36="","",VLOOKUP(B36,個人番号,名簿!$J$1,FALSE))</f>
        <v/>
      </c>
      <c r="J36" s="208" t="str">
        <f>IF(B36="","",VLOOKUP(B36,個人番号,名簿!$I$1,FALSE))</f>
        <v/>
      </c>
      <c r="K36" s="230">
        <f t="shared" si="2"/>
        <v>99</v>
      </c>
      <c r="L36" s="232"/>
      <c r="M36" s="282"/>
      <c r="N36" s="280"/>
      <c r="O36" s="191" t="str">
        <f>IF(M36="","",VLOOKUP(M36,個人番号,名簿!$D$1,FALSE))</f>
        <v/>
      </c>
      <c r="P36" s="191" t="str">
        <f>IF(M36="","",VLOOKUP(M36,個人番号,名簿!$E$1,FALSE))</f>
        <v/>
      </c>
      <c r="Q36" s="187" t="str">
        <f>IF(M36="","",VLOOKUP(M36,個人番号,名簿!$H$1,FALSE))</f>
        <v/>
      </c>
      <c r="R36" s="191" t="str">
        <f>IF(M36="","",VLOOKUP(M36,個人番号,名簿!$F$1,FALSE))</f>
        <v/>
      </c>
      <c r="S36" s="244"/>
      <c r="T36" s="431" t="str">
        <f>IF(M36="","",VLOOKUP(M36,個人番号,名簿!$J$1,FALSE))</f>
        <v/>
      </c>
      <c r="U36" s="208" t="str">
        <f>IF(M36="","",VLOOKUP(M36,個人番号,名簿!$I$1,FALSE))</f>
        <v/>
      </c>
      <c r="X36" s="185" t="s">
        <v>2599</v>
      </c>
    </row>
    <row r="37" spans="1:24" ht="27.6" customHeight="1">
      <c r="A37" s="232"/>
      <c r="B37" s="282"/>
      <c r="C37" s="280"/>
      <c r="D37" s="191" t="str">
        <f>IF(B37="","",VLOOKUP(B37,個人番号,名簿!$D$1,FALSE))</f>
        <v/>
      </c>
      <c r="E37" s="191" t="str">
        <f>IF(B37="","",VLOOKUP(B37,個人番号,名簿!$E$1,FALSE))</f>
        <v/>
      </c>
      <c r="F37" s="187" t="str">
        <f>IF(B37="","",VLOOKUP(B37,個人番号,名簿!$H$1,FALSE))</f>
        <v/>
      </c>
      <c r="G37" s="191" t="str">
        <f>IF(B37="","",VLOOKUP(B37,個人番号,名簿!$F$1,FALSE))</f>
        <v/>
      </c>
      <c r="H37" s="244"/>
      <c r="I37" s="424" t="str">
        <f>IF(B37="","",VLOOKUP(B37,個人番号,名簿!$J$1,FALSE))</f>
        <v/>
      </c>
      <c r="J37" s="208" t="str">
        <f>IF(B37="","",VLOOKUP(B37,個人番号,名簿!$I$1,FALSE))</f>
        <v/>
      </c>
      <c r="K37" s="230">
        <f t="shared" si="2"/>
        <v>99</v>
      </c>
      <c r="L37" s="232"/>
      <c r="M37" s="282"/>
      <c r="N37" s="280"/>
      <c r="O37" s="191" t="str">
        <f>IF(M37="","",VLOOKUP(M37,個人番号,名簿!$D$1,FALSE))</f>
        <v/>
      </c>
      <c r="P37" s="191" t="str">
        <f>IF(M37="","",VLOOKUP(M37,個人番号,名簿!$E$1,FALSE))</f>
        <v/>
      </c>
      <c r="Q37" s="187" t="str">
        <f>IF(M37="","",VLOOKUP(M37,個人番号,名簿!$H$1,FALSE))</f>
        <v/>
      </c>
      <c r="R37" s="191" t="str">
        <f>IF(M37="","",VLOOKUP(M37,個人番号,名簿!$F$1,FALSE))</f>
        <v/>
      </c>
      <c r="S37" s="244"/>
      <c r="T37" s="431" t="str">
        <f>IF(M37="","",VLOOKUP(M37,個人番号,名簿!$J$1,FALSE))</f>
        <v/>
      </c>
      <c r="U37" s="208" t="str">
        <f>IF(M37="","",VLOOKUP(M37,個人番号,名簿!$I$1,FALSE))</f>
        <v/>
      </c>
      <c r="X37" s="185" t="s">
        <v>2600</v>
      </c>
    </row>
    <row r="38" spans="1:24" ht="27.6" customHeight="1">
      <c r="A38" s="232"/>
      <c r="B38" s="282"/>
      <c r="C38" s="280"/>
      <c r="D38" s="191" t="str">
        <f>IF(B38="","",VLOOKUP(B38,個人番号,名簿!$D$1,FALSE))</f>
        <v/>
      </c>
      <c r="E38" s="191" t="str">
        <f>IF(B38="","",VLOOKUP(B38,個人番号,名簿!$E$1,FALSE))</f>
        <v/>
      </c>
      <c r="F38" s="187" t="str">
        <f>IF(B38="","",VLOOKUP(B38,個人番号,名簿!$H$1,FALSE))</f>
        <v/>
      </c>
      <c r="G38" s="191" t="str">
        <f>IF(B38="","",VLOOKUP(B38,個人番号,名簿!$F$1,FALSE))</f>
        <v/>
      </c>
      <c r="H38" s="244"/>
      <c r="I38" s="424" t="str">
        <f>IF(B38="","",VLOOKUP(B38,個人番号,名簿!$J$1,FALSE))</f>
        <v/>
      </c>
      <c r="J38" s="208" t="str">
        <f>IF(B38="","",VLOOKUP(B38,個人番号,名簿!$I$1,FALSE))</f>
        <v/>
      </c>
      <c r="K38" s="230">
        <f t="shared" si="2"/>
        <v>99</v>
      </c>
      <c r="L38" s="232"/>
      <c r="M38" s="282"/>
      <c r="N38" s="280"/>
      <c r="O38" s="191" t="str">
        <f>IF(M38="","",VLOOKUP(M38,個人番号,名簿!$D$1,FALSE))</f>
        <v/>
      </c>
      <c r="P38" s="191" t="str">
        <f>IF(M38="","",VLOOKUP(M38,個人番号,名簿!$E$1,FALSE))</f>
        <v/>
      </c>
      <c r="Q38" s="187" t="str">
        <f>IF(M38="","",VLOOKUP(M38,個人番号,名簿!$H$1,FALSE))</f>
        <v/>
      </c>
      <c r="R38" s="191" t="str">
        <f>IF(M38="","",VLOOKUP(M38,個人番号,名簿!$F$1,FALSE))</f>
        <v/>
      </c>
      <c r="S38" s="244"/>
      <c r="T38" s="431" t="str">
        <f>IF(M38="","",VLOOKUP(M38,個人番号,名簿!$J$1,FALSE))</f>
        <v/>
      </c>
      <c r="U38" s="208" t="str">
        <f>IF(M38="","",VLOOKUP(M38,個人番号,名簿!$I$1,FALSE))</f>
        <v/>
      </c>
      <c r="X38" s="185" t="s">
        <v>2601</v>
      </c>
    </row>
    <row r="39" spans="1:24" ht="27.6" customHeight="1">
      <c r="A39" s="232"/>
      <c r="B39" s="282"/>
      <c r="C39" s="280"/>
      <c r="D39" s="191" t="str">
        <f>IF(B39="","",VLOOKUP(B39,個人番号,名簿!$D$1,FALSE))</f>
        <v/>
      </c>
      <c r="E39" s="191" t="str">
        <f>IF(B39="","",VLOOKUP(B39,個人番号,名簿!$E$1,FALSE))</f>
        <v/>
      </c>
      <c r="F39" s="187" t="str">
        <f>IF(B39="","",VLOOKUP(B39,個人番号,名簿!$H$1,FALSE))</f>
        <v/>
      </c>
      <c r="G39" s="191" t="str">
        <f>IF(B39="","",VLOOKUP(B39,個人番号,名簿!$F$1,FALSE))</f>
        <v/>
      </c>
      <c r="H39" s="244"/>
      <c r="I39" s="424" t="str">
        <f>IF(B39="","",VLOOKUP(B39,個人番号,名簿!$J$1,FALSE))</f>
        <v/>
      </c>
      <c r="J39" s="208" t="str">
        <f>IF(B39="","",VLOOKUP(B39,個人番号,名簿!$I$1,FALSE))</f>
        <v/>
      </c>
      <c r="K39" s="230">
        <f t="shared" si="2"/>
        <v>99</v>
      </c>
      <c r="L39" s="232"/>
      <c r="M39" s="282"/>
      <c r="N39" s="280"/>
      <c r="O39" s="191" t="str">
        <f>IF(M39="","",VLOOKUP(M39,個人番号,名簿!$D$1,FALSE))</f>
        <v/>
      </c>
      <c r="P39" s="191" t="str">
        <f>IF(M39="","",VLOOKUP(M39,個人番号,名簿!$E$1,FALSE))</f>
        <v/>
      </c>
      <c r="Q39" s="187" t="str">
        <f>IF(M39="","",VLOOKUP(M39,個人番号,名簿!$H$1,FALSE))</f>
        <v/>
      </c>
      <c r="R39" s="191" t="str">
        <f>IF(M39="","",VLOOKUP(M39,個人番号,名簿!$F$1,FALSE))</f>
        <v/>
      </c>
      <c r="S39" s="244"/>
      <c r="T39" s="431" t="str">
        <f>IF(M39="","",VLOOKUP(M39,個人番号,名簿!$J$1,FALSE))</f>
        <v/>
      </c>
      <c r="U39" s="208" t="str">
        <f>IF(M39="","",VLOOKUP(M39,個人番号,名簿!$I$1,FALSE))</f>
        <v/>
      </c>
      <c r="X39" s="185" t="s">
        <v>2602</v>
      </c>
    </row>
    <row r="40" spans="1:24" ht="27.6" customHeight="1" thickBot="1">
      <c r="A40" s="232"/>
      <c r="B40" s="282"/>
      <c r="C40" s="280"/>
      <c r="D40" s="191" t="str">
        <f>IF(B40="","",VLOOKUP(B40,個人番号,名簿!$D$1,FALSE))</f>
        <v/>
      </c>
      <c r="E40" s="191" t="str">
        <f>IF(B40="","",VLOOKUP(B40,個人番号,名簿!$E$1,FALSE))</f>
        <v/>
      </c>
      <c r="F40" s="187" t="str">
        <f>IF(B40="","",VLOOKUP(B40,個人番号,名簿!$H$1,FALSE))</f>
        <v/>
      </c>
      <c r="G40" s="191" t="str">
        <f>IF(B40="","",VLOOKUP(B40,個人番号,名簿!$F$1,FALSE))</f>
        <v/>
      </c>
      <c r="H40" s="244"/>
      <c r="I40" s="424" t="str">
        <f>IF(B40="","",VLOOKUP(B40,個人番号,名簿!$J$1,FALSE))</f>
        <v/>
      </c>
      <c r="J40" s="208" t="str">
        <f>IF(B40="","",VLOOKUP(B40,個人番号,名簿!$I$1,FALSE))</f>
        <v/>
      </c>
      <c r="K40" s="230">
        <f t="shared" si="2"/>
        <v>99</v>
      </c>
      <c r="L40" s="233"/>
      <c r="M40" s="283"/>
      <c r="N40" s="337"/>
      <c r="O40" s="192" t="str">
        <f>IF(M40="","",VLOOKUP(M40,個人番号,名簿!$D$1,FALSE))</f>
        <v/>
      </c>
      <c r="P40" s="192" t="str">
        <f>IF(M40="","",VLOOKUP(M40,個人番号,名簿!$E$1,FALSE))</f>
        <v/>
      </c>
      <c r="Q40" s="187" t="str">
        <f>IF(M40="","",VLOOKUP(M40,個人番号,名簿!$H$1,FALSE))</f>
        <v/>
      </c>
      <c r="R40" s="192" t="str">
        <f>IF(M40="","",VLOOKUP(M40,個人番号,名簿!$F$1,FALSE))</f>
        <v/>
      </c>
      <c r="S40" s="245"/>
      <c r="T40" s="432" t="str">
        <f>IF(M40="","",VLOOKUP(M40,個人番号,名簿!$J$1,FALSE))</f>
        <v/>
      </c>
      <c r="U40" s="209" t="str">
        <f>IF(M40="","",VLOOKUP(M40,個人番号,名簿!$I$1,FALSE))</f>
        <v/>
      </c>
      <c r="X40" s="185" t="s">
        <v>2603</v>
      </c>
    </row>
    <row r="41" spans="1:24" ht="27.6" customHeight="1">
      <c r="A41" s="232"/>
      <c r="B41" s="282"/>
      <c r="C41" s="280"/>
      <c r="D41" s="191" t="str">
        <f>IF(B41="","",VLOOKUP(B41,個人番号,名簿!$D$1,FALSE))</f>
        <v/>
      </c>
      <c r="E41" s="191" t="str">
        <f>IF(B41="","",VLOOKUP(B41,個人番号,名簿!$E$1,FALSE))</f>
        <v/>
      </c>
      <c r="F41" s="187" t="str">
        <f>IF(B41="","",VLOOKUP(B41,個人番号,名簿!$H$1,FALSE))</f>
        <v/>
      </c>
      <c r="G41" s="191" t="str">
        <f>IF(B41="","",VLOOKUP(B41,個人番号,名簿!$F$1,FALSE))</f>
        <v/>
      </c>
      <c r="H41" s="244"/>
      <c r="I41" s="424" t="str">
        <f>IF(B41="","",VLOOKUP(B41,個人番号,名簿!$J$1,FALSE))</f>
        <v/>
      </c>
      <c r="J41" s="208" t="str">
        <f>IF(B41="","",VLOOKUP(B41,個人番号,名簿!$I$1,FALSE))</f>
        <v/>
      </c>
      <c r="K41" s="230">
        <f t="shared" si="2"/>
        <v>99</v>
      </c>
      <c r="L41" s="563" t="s">
        <v>2128</v>
      </c>
      <c r="M41" s="564"/>
      <c r="N41" s="564"/>
      <c r="O41" s="564"/>
      <c r="P41" s="564"/>
      <c r="Q41" s="564"/>
      <c r="R41" s="564"/>
      <c r="S41" s="564"/>
      <c r="T41" s="564"/>
      <c r="U41" s="564"/>
      <c r="X41" s="185" t="s">
        <v>2604</v>
      </c>
    </row>
    <row r="42" spans="1:24" ht="27.6" customHeight="1">
      <c r="A42" s="232"/>
      <c r="B42" s="282"/>
      <c r="C42" s="280"/>
      <c r="D42" s="191" t="str">
        <f>IF(B42="","",VLOOKUP(B42,個人番号,名簿!$D$1,FALSE))</f>
        <v/>
      </c>
      <c r="E42" s="191" t="str">
        <f>IF(B42="","",VLOOKUP(B42,個人番号,名簿!$E$1,FALSE))</f>
        <v/>
      </c>
      <c r="F42" s="187" t="str">
        <f>IF(B42="","",VLOOKUP(B42,個人番号,名簿!$H$1,FALSE))</f>
        <v/>
      </c>
      <c r="G42" s="191" t="str">
        <f>IF(B42="","",VLOOKUP(B42,個人番号,名簿!$F$1,FALSE))</f>
        <v/>
      </c>
      <c r="H42" s="244"/>
      <c r="I42" s="424" t="str">
        <f>IF(B42="","",VLOOKUP(B42,個人番号,名簿!$J$1,FALSE))</f>
        <v/>
      </c>
      <c r="J42" s="208" t="str">
        <f>IF(B42="","",VLOOKUP(B42,個人番号,名簿!$I$1,FALSE))</f>
        <v/>
      </c>
      <c r="K42" s="230">
        <f t="shared" si="2"/>
        <v>99</v>
      </c>
      <c r="L42" s="565"/>
      <c r="M42" s="565"/>
      <c r="N42" s="565"/>
      <c r="O42" s="565"/>
      <c r="P42" s="565"/>
      <c r="Q42" s="565"/>
      <c r="R42" s="565"/>
      <c r="S42" s="565"/>
      <c r="T42" s="565"/>
      <c r="U42" s="565"/>
    </row>
    <row r="43" spans="1:24" ht="27.6" customHeight="1">
      <c r="A43" s="232"/>
      <c r="B43" s="282"/>
      <c r="C43" s="280"/>
      <c r="D43" s="191" t="str">
        <f>IF(B43="","",VLOOKUP(B43,個人番号,名簿!$D$1,FALSE))</f>
        <v/>
      </c>
      <c r="E43" s="191" t="str">
        <f>IF(B43="","",VLOOKUP(B43,個人番号,名簿!$E$1,FALSE))</f>
        <v/>
      </c>
      <c r="F43" s="187" t="str">
        <f>IF(B43="","",VLOOKUP(B43,個人番号,名簿!$H$1,FALSE))</f>
        <v/>
      </c>
      <c r="G43" s="191" t="str">
        <f>IF(B43="","",VLOOKUP(B43,個人番号,名簿!$F$1,FALSE))</f>
        <v/>
      </c>
      <c r="H43" s="244"/>
      <c r="I43" s="424" t="str">
        <f>IF(B43="","",VLOOKUP(B43,個人番号,名簿!$J$1,FALSE))</f>
        <v/>
      </c>
      <c r="J43" s="208" t="str">
        <f>IF(B43="","",VLOOKUP(B43,個人番号,名簿!$I$1,FALSE))</f>
        <v/>
      </c>
      <c r="K43" s="230">
        <f t="shared" si="2"/>
        <v>99</v>
      </c>
      <c r="L43" s="565"/>
      <c r="M43" s="565"/>
      <c r="N43" s="565"/>
      <c r="O43" s="565"/>
      <c r="P43" s="565"/>
      <c r="Q43" s="565"/>
      <c r="R43" s="565"/>
      <c r="S43" s="565"/>
      <c r="T43" s="565"/>
      <c r="U43" s="565"/>
    </row>
    <row r="44" spans="1:24" ht="27.6" customHeight="1">
      <c r="A44" s="232"/>
      <c r="B44" s="282"/>
      <c r="C44" s="280"/>
      <c r="D44" s="191" t="str">
        <f>IF(B44="","",VLOOKUP(B44,個人番号,名簿!$D$1,FALSE))</f>
        <v/>
      </c>
      <c r="E44" s="191" t="str">
        <f>IF(B44="","",VLOOKUP(B44,個人番号,名簿!$E$1,FALSE))</f>
        <v/>
      </c>
      <c r="F44" s="187" t="str">
        <f>IF(B44="","",VLOOKUP(B44,個人番号,名簿!$H$1,FALSE))</f>
        <v/>
      </c>
      <c r="G44" s="191" t="str">
        <f>IF(B44="","",VLOOKUP(B44,個人番号,名簿!$F$1,FALSE))</f>
        <v/>
      </c>
      <c r="H44" s="244"/>
      <c r="I44" s="424" t="str">
        <f>IF(B44="","",VLOOKUP(B44,個人番号,名簿!$J$1,FALSE))</f>
        <v/>
      </c>
      <c r="J44" s="208" t="str">
        <f>IF(B44="","",VLOOKUP(B44,個人番号,名簿!$I$1,FALSE))</f>
        <v/>
      </c>
      <c r="K44" s="230">
        <f t="shared" si="2"/>
        <v>99</v>
      </c>
      <c r="M44" s="566" t="s">
        <v>369</v>
      </c>
      <c r="N44" s="566"/>
      <c r="O44" s="567" t="str">
        <f>$B$4</f>
        <v/>
      </c>
      <c r="P44" s="567"/>
      <c r="Q44" s="567"/>
      <c r="R44" s="567"/>
      <c r="S44" s="567"/>
      <c r="T44" s="211"/>
      <c r="U44" s="211"/>
    </row>
    <row r="45" spans="1:24" ht="27.6" customHeight="1">
      <c r="A45" s="232"/>
      <c r="B45" s="282"/>
      <c r="C45" s="280"/>
      <c r="D45" s="191" t="str">
        <f>IF(B45="","",VLOOKUP(B45,個人番号,名簿!$D$1,FALSE))</f>
        <v/>
      </c>
      <c r="E45" s="191" t="str">
        <f>IF(B45="","",VLOOKUP(B45,個人番号,名簿!$E$1,FALSE))</f>
        <v/>
      </c>
      <c r="F45" s="187" t="str">
        <f>IF(B45="","",VLOOKUP(B45,個人番号,名簿!$H$1,FALSE))</f>
        <v/>
      </c>
      <c r="G45" s="191" t="str">
        <f>IF(B45="","",VLOOKUP(B45,個人番号,名簿!$F$1,FALSE))</f>
        <v/>
      </c>
      <c r="H45" s="244"/>
      <c r="I45" s="424" t="str">
        <f>IF(B45="","",VLOOKUP(B45,個人番号,名簿!$J$1,FALSE))</f>
        <v/>
      </c>
      <c r="J45" s="208" t="str">
        <f>IF(B45="","",VLOOKUP(B45,個人番号,名簿!$I$1,FALSE))</f>
        <v/>
      </c>
      <c r="K45" s="230">
        <f t="shared" si="2"/>
        <v>99</v>
      </c>
      <c r="M45" s="566" t="s">
        <v>496</v>
      </c>
      <c r="N45" s="566"/>
      <c r="O45" s="567" t="str">
        <f>名簿!$M$8</f>
        <v/>
      </c>
      <c r="P45" s="567"/>
      <c r="Q45" s="567"/>
      <c r="R45" s="567"/>
      <c r="S45" s="567"/>
      <c r="T45" s="211"/>
      <c r="U45" s="211"/>
    </row>
    <row r="46" spans="1:24" ht="27.6" customHeight="1" thickBot="1">
      <c r="A46" s="233"/>
      <c r="B46" s="283"/>
      <c r="C46" s="337"/>
      <c r="D46" s="192" t="str">
        <f>IF(B46="","",VLOOKUP(B46,個人番号,名簿!$D$1,FALSE))</f>
        <v/>
      </c>
      <c r="E46" s="192" t="str">
        <f>IF(B46="","",VLOOKUP(B46,個人番号,名簿!$E$1,FALSE))</f>
        <v/>
      </c>
      <c r="F46" s="188" t="str">
        <f>IF(B46="","",VLOOKUP(B46,個人番号,名簿!$H$1,FALSE))</f>
        <v/>
      </c>
      <c r="G46" s="192" t="str">
        <f>IF(B46="","",VLOOKUP(B46,個人番号,名簿!$F$1,FALSE))</f>
        <v/>
      </c>
      <c r="H46" s="245"/>
      <c r="I46" s="425" t="str">
        <f>IF(B46="","",VLOOKUP(B46,個人番号,名簿!$J$1,FALSE))</f>
        <v/>
      </c>
      <c r="J46" s="209" t="str">
        <f>IF(B46="","",VLOOKUP(B46,個人番号,名簿!$I$1,FALSE))</f>
        <v/>
      </c>
      <c r="K46" s="230">
        <f t="shared" si="2"/>
        <v>99</v>
      </c>
      <c r="M46" s="566" t="s">
        <v>485</v>
      </c>
      <c r="N46" s="566"/>
      <c r="O46" s="567" t="str">
        <f>名簿!$M$11</f>
        <v/>
      </c>
      <c r="P46" s="567"/>
      <c r="Q46" s="567"/>
      <c r="R46" s="567"/>
      <c r="S46" s="567"/>
      <c r="T46" s="211"/>
      <c r="U46" s="211"/>
    </row>
    <row r="47" spans="1:24" ht="27.6" customHeight="1" thickBot="1">
      <c r="N47" s="608">
        <f ca="1">NOW()</f>
        <v>44915.390940972226</v>
      </c>
      <c r="O47" s="608"/>
      <c r="P47" s="608"/>
    </row>
    <row r="48" spans="1:24" ht="27.6" customHeight="1" thickBot="1">
      <c r="A48" s="225" t="s">
        <v>2131</v>
      </c>
      <c r="B48" s="226" t="s">
        <v>853</v>
      </c>
      <c r="C48" s="227" t="s">
        <v>2136</v>
      </c>
      <c r="D48" s="216"/>
      <c r="E48" s="217"/>
      <c r="F48" s="217"/>
      <c r="G48" s="217"/>
      <c r="H48" s="217"/>
      <c r="I48" s="217"/>
      <c r="J48" s="217"/>
      <c r="K48" s="217"/>
      <c r="L48" s="217"/>
    </row>
    <row r="49" spans="1:24" ht="27.6" customHeight="1">
      <c r="A49" s="526" t="s">
        <v>487</v>
      </c>
      <c r="B49" s="527">
        <f>INT(SUMPRODUCT(1/SUBSTITUTE(COUNTIF(B7:B46,B7:B46),0,100)))</f>
        <v>0</v>
      </c>
      <c r="C49" s="528">
        <f>COUNTA(B13:B46)</f>
        <v>0</v>
      </c>
      <c r="D49" s="609" t="str">
        <f>IF(B52=0," リレー　    チーム　×　"&amp;設定!$F$34&amp;"　円　＝　 　               　円","リレー　"&amp;B52&amp;"　チーム　×　"&amp;設定!$F$34&amp;"　円　＝　"&amp;B53&amp;"　円")</f>
        <v xml:space="preserve"> リレー　    チーム　×　1100　円　＝　 　               　円</v>
      </c>
      <c r="E49" s="609"/>
      <c r="F49" s="609"/>
      <c r="G49" s="609"/>
      <c r="H49" s="609"/>
      <c r="I49" s="609"/>
      <c r="J49" s="609"/>
      <c r="K49" s="609"/>
      <c r="L49" s="610"/>
      <c r="M49" s="415"/>
      <c r="N49" s="415"/>
      <c r="O49" s="228" t="s">
        <v>2142</v>
      </c>
      <c r="P49" s="611"/>
      <c r="Q49" s="611"/>
      <c r="R49" s="611"/>
      <c r="S49" s="611"/>
      <c r="T49" s="420"/>
      <c r="U49" s="229" t="s">
        <v>495</v>
      </c>
    </row>
    <row r="50" spans="1:24" ht="27.6" customHeight="1">
      <c r="A50" s="529" t="s">
        <v>488</v>
      </c>
      <c r="B50" s="530">
        <f>INT(SUMPRODUCT(1/SUBSTITUTE(COUNTIF(M7:M40,M7:M40),0,100)))</f>
        <v>0</v>
      </c>
      <c r="C50" s="531">
        <f>COUNTA(M13:M40)</f>
        <v>0</v>
      </c>
      <c r="D50" s="612" t="str">
        <f>IF(C51=0," のべ種目数　　　種目× "&amp;設定!$F$33&amp;"  円　＝　                 　円","のべ種目数　"&amp;C51&amp;"　種目×　"&amp;設定!$F$33&amp;"　円　＝　"&amp;C52&amp;"　円")</f>
        <v xml:space="preserve"> のべ種目数　　　種目× 600  円　＝　                 　円</v>
      </c>
      <c r="E50" s="613"/>
      <c r="F50" s="613"/>
      <c r="G50" s="613"/>
      <c r="H50" s="613"/>
      <c r="I50" s="613"/>
      <c r="J50" s="613"/>
      <c r="K50" s="613"/>
      <c r="L50" s="614"/>
      <c r="M50" s="415"/>
      <c r="N50" s="415"/>
    </row>
    <row r="51" spans="1:24" ht="27.6" customHeight="1" thickBot="1">
      <c r="A51" s="532" t="s">
        <v>493</v>
      </c>
      <c r="B51" s="533">
        <f>SUM(B49:B50)</f>
        <v>0</v>
      </c>
      <c r="C51" s="534">
        <f>SUM(C49:C50)</f>
        <v>0</v>
      </c>
      <c r="D51" s="615" t="str">
        <f>IF(C53=0,"合計金額　　　            　円","合計　"&amp;C53&amp;"　円")</f>
        <v>合計金額　　　            　円</v>
      </c>
      <c r="E51" s="615"/>
      <c r="F51" s="615"/>
      <c r="G51" s="615"/>
      <c r="H51" s="615"/>
      <c r="I51" s="615"/>
      <c r="J51" s="615"/>
      <c r="K51" s="615"/>
      <c r="L51" s="616"/>
      <c r="M51" s="415"/>
      <c r="N51" s="415"/>
      <c r="O51" s="228" t="s">
        <v>2079</v>
      </c>
      <c r="P51" s="611"/>
      <c r="Q51" s="611"/>
      <c r="R51" s="611"/>
      <c r="S51" s="611"/>
      <c r="T51" s="420"/>
      <c r="U51" s="229" t="s">
        <v>497</v>
      </c>
    </row>
    <row r="52" spans="1:24" ht="27.6" hidden="1" customHeight="1">
      <c r="A52" s="415" t="s">
        <v>2137</v>
      </c>
      <c r="B52" s="415">
        <f>COUNTA(B7,M7)</f>
        <v>0</v>
      </c>
      <c r="C52" s="415">
        <f>C51*設定!$F$33</f>
        <v>0</v>
      </c>
      <c r="D52" s="415"/>
      <c r="E52" s="415"/>
      <c r="F52" s="415"/>
      <c r="G52" s="415"/>
      <c r="H52" s="415"/>
      <c r="I52" s="415"/>
      <c r="J52" s="415"/>
      <c r="K52" s="415"/>
      <c r="L52" s="415"/>
      <c r="M52" s="415"/>
      <c r="N52" s="415"/>
      <c r="O52" s="228"/>
      <c r="P52" s="617"/>
      <c r="Q52" s="617"/>
      <c r="R52" s="617"/>
      <c r="S52" s="617"/>
      <c r="T52" s="421"/>
      <c r="U52" s="418"/>
    </row>
    <row r="53" spans="1:24" ht="27.6" hidden="1" customHeight="1">
      <c r="A53" s="415" t="s">
        <v>2138</v>
      </c>
      <c r="B53" s="415">
        <f>B52*設定!$F$34</f>
        <v>0</v>
      </c>
      <c r="C53" s="415">
        <f>SUM(B53,C52)</f>
        <v>0</v>
      </c>
      <c r="D53" s="415"/>
      <c r="E53" s="415"/>
      <c r="F53" s="415"/>
      <c r="G53" s="415"/>
      <c r="H53" s="415"/>
      <c r="I53" s="415"/>
      <c r="J53" s="415"/>
      <c r="K53" s="415"/>
      <c r="L53" s="415"/>
      <c r="M53" s="415"/>
      <c r="N53" s="415"/>
    </row>
    <row r="54" spans="1:24" ht="13.5" customHeight="1" thickBot="1">
      <c r="A54" s="415"/>
      <c r="B54" s="415"/>
      <c r="C54" s="415"/>
      <c r="D54" s="415"/>
      <c r="E54" s="415"/>
      <c r="F54" s="415"/>
      <c r="G54" s="415"/>
      <c r="H54" s="415"/>
      <c r="I54" s="415"/>
      <c r="J54" s="415"/>
      <c r="K54" s="415"/>
      <c r="L54" s="415"/>
      <c r="M54" s="415"/>
      <c r="N54" s="415"/>
      <c r="X54" s="185" t="s">
        <v>2609</v>
      </c>
    </row>
    <row r="55" spans="1:24" ht="30" customHeight="1" thickBot="1">
      <c r="A55" s="415"/>
      <c r="B55" s="597" t="s">
        <v>2574</v>
      </c>
      <c r="C55" s="598"/>
      <c r="D55" s="599"/>
      <c r="E55" s="600"/>
      <c r="F55" s="600"/>
      <c r="G55" s="600"/>
      <c r="H55" s="600"/>
      <c r="I55" s="600"/>
      <c r="J55" s="600"/>
      <c r="K55" s="600"/>
      <c r="L55" s="601"/>
      <c r="M55" s="415"/>
      <c r="N55" s="415"/>
      <c r="V55" s="185" t="s">
        <v>2575</v>
      </c>
      <c r="X55" s="185" t="s">
        <v>2610</v>
      </c>
    </row>
    <row r="56" spans="1:24" ht="13.5" hidden="1" customHeight="1">
      <c r="A56" s="415"/>
      <c r="B56" s="415"/>
      <c r="C56" s="415"/>
      <c r="D56" s="415"/>
      <c r="E56" s="415"/>
      <c r="F56" s="415"/>
      <c r="G56" s="415"/>
      <c r="H56" s="415"/>
      <c r="I56" s="415"/>
      <c r="J56" s="415"/>
      <c r="K56" s="415"/>
      <c r="L56" s="415"/>
      <c r="M56" s="415"/>
      <c r="N56" s="415"/>
      <c r="V56" s="185" t="s">
        <v>2576</v>
      </c>
    </row>
    <row r="57" spans="1:24" ht="13.5" hidden="1" customHeight="1">
      <c r="A57" s="415"/>
      <c r="B57" s="415"/>
      <c r="C57" s="415"/>
      <c r="D57" s="415"/>
      <c r="E57" s="415"/>
      <c r="F57" s="415"/>
      <c r="G57" s="415"/>
      <c r="H57" s="415"/>
      <c r="I57" s="415"/>
      <c r="J57" s="415"/>
      <c r="K57" s="415"/>
      <c r="L57" s="415"/>
      <c r="M57" s="415"/>
      <c r="N57" s="415"/>
      <c r="V57" s="185" t="s">
        <v>2577</v>
      </c>
    </row>
    <row r="58" spans="1:24" ht="13.5" hidden="1" customHeight="1" thickBot="1">
      <c r="A58" s="415"/>
      <c r="B58" s="415"/>
      <c r="C58" s="415"/>
      <c r="D58" s="415"/>
      <c r="E58" s="415"/>
      <c r="F58" s="415"/>
      <c r="G58" s="415"/>
      <c r="H58" s="415"/>
      <c r="I58" s="415"/>
      <c r="J58" s="415"/>
      <c r="K58" s="415"/>
      <c r="L58" s="415"/>
      <c r="M58" s="415"/>
      <c r="N58" s="415"/>
      <c r="V58" s="185" t="s">
        <v>2578</v>
      </c>
    </row>
    <row r="59" spans="1:24" ht="27" hidden="1" customHeight="1">
      <c r="A59" s="415"/>
      <c r="B59" s="604" t="s">
        <v>2399</v>
      </c>
      <c r="C59" s="605"/>
      <c r="D59" s="535" t="s">
        <v>2402</v>
      </c>
      <c r="E59" s="473"/>
      <c r="F59" s="415"/>
      <c r="G59" s="415"/>
      <c r="H59" s="415"/>
      <c r="I59" s="415"/>
      <c r="J59" s="415"/>
      <c r="K59" s="415"/>
      <c r="L59" s="415"/>
      <c r="M59" s="415"/>
      <c r="N59" s="415"/>
      <c r="V59" s="185" t="s">
        <v>2404</v>
      </c>
    </row>
    <row r="60" spans="1:24" ht="27" hidden="1" customHeight="1" thickBot="1">
      <c r="A60" s="415"/>
      <c r="B60" s="606" t="s">
        <v>2400</v>
      </c>
      <c r="C60" s="607"/>
      <c r="D60" s="534" t="s">
        <v>2403</v>
      </c>
      <c r="E60" s="475"/>
      <c r="F60" s="415"/>
      <c r="G60" s="415"/>
      <c r="H60" s="415"/>
      <c r="I60" s="415"/>
      <c r="J60" s="415"/>
      <c r="K60" s="415"/>
      <c r="L60" s="415"/>
      <c r="M60" s="415"/>
      <c r="N60" s="415"/>
      <c r="V60" s="185" t="s">
        <v>2405</v>
      </c>
    </row>
    <row r="61" spans="1:24">
      <c r="A61" s="415"/>
      <c r="B61" s="415"/>
      <c r="C61" s="415"/>
      <c r="D61" s="415"/>
      <c r="E61" s="415"/>
      <c r="F61" s="415"/>
      <c r="G61" s="415"/>
      <c r="H61" s="415"/>
      <c r="I61" s="415"/>
      <c r="J61" s="415"/>
      <c r="K61" s="415"/>
      <c r="L61" s="415"/>
      <c r="M61" s="415"/>
      <c r="N61" s="415"/>
    </row>
    <row r="62" spans="1:24">
      <c r="A62" s="415"/>
      <c r="B62" s="415"/>
      <c r="C62" s="415"/>
      <c r="D62" s="415"/>
      <c r="E62" s="415"/>
      <c r="F62" s="415"/>
      <c r="G62" s="415"/>
      <c r="H62" s="415"/>
      <c r="I62" s="415"/>
      <c r="J62" s="415"/>
      <c r="K62" s="415"/>
      <c r="L62" s="415"/>
      <c r="M62" s="415"/>
      <c r="N62" s="415"/>
    </row>
    <row r="63" spans="1:24">
      <c r="A63" s="415"/>
      <c r="B63" s="415"/>
      <c r="C63" s="415"/>
      <c r="D63" s="415"/>
      <c r="E63" s="415"/>
      <c r="F63" s="415"/>
      <c r="G63" s="415"/>
      <c r="H63" s="415"/>
      <c r="I63" s="415"/>
      <c r="J63" s="415"/>
      <c r="K63" s="415"/>
      <c r="L63" s="415"/>
      <c r="M63" s="415"/>
      <c r="N63" s="415"/>
    </row>
    <row r="64" spans="1:24">
      <c r="A64" s="415"/>
      <c r="B64" s="415"/>
      <c r="C64" s="415"/>
      <c r="D64" s="415"/>
      <c r="E64" s="415"/>
      <c r="F64" s="415"/>
      <c r="G64" s="415"/>
      <c r="H64" s="415"/>
      <c r="I64" s="415"/>
      <c r="J64" s="415"/>
      <c r="K64" s="415"/>
      <c r="L64" s="415"/>
      <c r="M64" s="415"/>
      <c r="N64" s="415"/>
    </row>
    <row r="65" spans="1:14">
      <c r="A65" s="415"/>
      <c r="B65" s="415"/>
      <c r="C65" s="415"/>
      <c r="D65" s="415"/>
      <c r="E65" s="415"/>
      <c r="F65" s="415"/>
      <c r="G65" s="415"/>
      <c r="H65" s="415"/>
      <c r="I65" s="415"/>
      <c r="J65" s="415"/>
      <c r="K65" s="415"/>
      <c r="L65" s="415"/>
      <c r="M65" s="415"/>
      <c r="N65" s="415"/>
    </row>
    <row r="66" spans="1:14">
      <c r="A66" s="415"/>
      <c r="B66" s="415"/>
      <c r="C66" s="415"/>
      <c r="D66" s="415"/>
      <c r="E66" s="415"/>
      <c r="F66" s="415"/>
      <c r="G66" s="415"/>
      <c r="H66" s="415"/>
      <c r="I66" s="415"/>
      <c r="J66" s="415"/>
      <c r="K66" s="415"/>
      <c r="L66" s="415"/>
      <c r="M66" s="415"/>
      <c r="N66" s="415"/>
    </row>
  </sheetData>
  <mergeCells count="26">
    <mergeCell ref="P1:R1"/>
    <mergeCell ref="S1:U1"/>
    <mergeCell ref="C2:P2"/>
    <mergeCell ref="R2:V2"/>
    <mergeCell ref="B4:J4"/>
    <mergeCell ref="B60:C60"/>
    <mergeCell ref="W8:Y9"/>
    <mergeCell ref="N47:P47"/>
    <mergeCell ref="D49:L49"/>
    <mergeCell ref="P49:S49"/>
    <mergeCell ref="D50:L50"/>
    <mergeCell ref="L41:U43"/>
    <mergeCell ref="D51:L51"/>
    <mergeCell ref="P52:S52"/>
    <mergeCell ref="M44:N44"/>
    <mergeCell ref="O44:S44"/>
    <mergeCell ref="M45:N45"/>
    <mergeCell ref="O45:S45"/>
    <mergeCell ref="M46:N46"/>
    <mergeCell ref="O46:S46"/>
    <mergeCell ref="P51:S51"/>
    <mergeCell ref="B55:C55"/>
    <mergeCell ref="D55:L55"/>
    <mergeCell ref="M4:N4"/>
    <mergeCell ref="P4:R4"/>
    <mergeCell ref="B59:C59"/>
  </mergeCells>
  <phoneticPr fontId="2"/>
  <dataValidations count="7">
    <dataValidation type="list" allowBlank="1" showInputMessage="1" showErrorMessage="1" sqref="A13:A46" xr:uid="{00000000-0002-0000-0400-000000000000}">
      <formula1>$A$13:$A$23</formula1>
    </dataValidation>
    <dataValidation type="list" allowBlank="1" showInputMessage="1" showErrorMessage="1" sqref="L13:L40" xr:uid="{00000000-0002-0000-0400-000001000000}">
      <formula1>$L$13:$L$20</formula1>
    </dataValidation>
    <dataValidation type="list" allowBlank="1" showInputMessage="1" showErrorMessage="1" sqref="E59:E60" xr:uid="{00000000-0002-0000-0400-000002000000}">
      <formula1>$V$59:$V$60</formula1>
    </dataValidation>
    <dataValidation type="whole" allowBlank="1" showInputMessage="1" showErrorMessage="1" sqref="H7 H13:H46 S13:S40 S7" xr:uid="{00000000-0002-0000-0400-000003000000}">
      <formula1>0</formula1>
      <formula2>1000000</formula2>
    </dataValidation>
    <dataValidation type="list" allowBlank="1" showInputMessage="1" showErrorMessage="1" sqref="D55:L55" xr:uid="{00000000-0002-0000-0400-000004000000}">
      <formula1>$V$55:$V$58</formula1>
    </dataValidation>
    <dataValidation type="list" allowBlank="1" showInputMessage="1" showErrorMessage="1" sqref="M4:N4" xr:uid="{00000000-0002-0000-0400-000005000000}">
      <formula1>$W$22:$W$26</formula1>
    </dataValidation>
    <dataValidation type="list" allowBlank="1" showInputMessage="1" showErrorMessage="1" sqref="P4:R4" xr:uid="{00000000-0002-0000-0400-000006000000}">
      <formula1>$X$22:$X$41</formula1>
    </dataValidation>
  </dataValidations>
  <printOptions horizontalCentered="1"/>
  <pageMargins left="0.39370078740157483" right="0.39370078740157483" top="0.78740157480314965" bottom="0.39370078740157483" header="0.31496062992125984" footer="0.31496062992125984"/>
  <pageSetup paperSize="9" scale="52"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0000"/>
  </sheetPr>
  <dimension ref="A1:O32"/>
  <sheetViews>
    <sheetView view="pageBreakPreview" zoomScale="60" zoomScaleNormal="70" workbookViewId="0">
      <selection activeCell="M4" sqref="M4:N4"/>
    </sheetView>
  </sheetViews>
  <sheetFormatPr defaultColWidth="8.88671875" defaultRowHeight="13.2"/>
  <cols>
    <col min="1" max="1" width="4.44140625" style="185" customWidth="1"/>
    <col min="2" max="2" width="13.6640625" style="185" customWidth="1"/>
    <col min="3" max="4" width="4.44140625" style="185" customWidth="1"/>
    <col min="5" max="7" width="9.109375" style="185" customWidth="1"/>
    <col min="8" max="8" width="14.44140625" style="185" customWidth="1"/>
    <col min="9" max="9" width="12.88671875" style="185" customWidth="1"/>
    <col min="10" max="10" width="13.6640625" style="185" customWidth="1"/>
    <col min="11" max="16384" width="8.88671875" style="185"/>
  </cols>
  <sheetData>
    <row r="1" spans="1:15" ht="30" customHeight="1">
      <c r="A1" s="620" t="s">
        <v>1090</v>
      </c>
      <c r="B1" s="620"/>
      <c r="C1" s="620"/>
      <c r="D1" s="620"/>
      <c r="E1" s="620"/>
      <c r="F1" s="620"/>
      <c r="G1" s="620"/>
      <c r="H1" s="620"/>
      <c r="I1" s="620"/>
      <c r="J1" s="620"/>
    </row>
    <row r="3" spans="1:15" ht="20.100000000000001" customHeight="1">
      <c r="B3" s="191" t="s">
        <v>369</v>
      </c>
      <c r="C3" s="567" t="str">
        <f>名簿!$M$5</f>
        <v/>
      </c>
      <c r="D3" s="567"/>
      <c r="E3" s="567"/>
      <c r="F3" s="567"/>
      <c r="H3" s="191" t="s">
        <v>2160</v>
      </c>
      <c r="I3" s="621"/>
      <c r="J3" s="621"/>
    </row>
    <row r="4" spans="1:15" ht="20.100000000000001" customHeight="1">
      <c r="H4" s="191" t="s">
        <v>2161</v>
      </c>
      <c r="I4" s="621"/>
      <c r="J4" s="621"/>
    </row>
    <row r="6" spans="1:15">
      <c r="A6" s="265" t="s">
        <v>2158</v>
      </c>
    </row>
    <row r="7" spans="1:15" ht="24.9" customHeight="1">
      <c r="A7" s="266" t="s">
        <v>2156</v>
      </c>
      <c r="B7" s="266" t="s">
        <v>1085</v>
      </c>
      <c r="C7" s="266" t="s">
        <v>354</v>
      </c>
      <c r="D7" s="266" t="s">
        <v>355</v>
      </c>
      <c r="E7" s="266" t="s">
        <v>1079</v>
      </c>
      <c r="F7" s="266" t="s">
        <v>1086</v>
      </c>
      <c r="G7" s="266" t="s">
        <v>1087</v>
      </c>
      <c r="H7" s="267" t="s">
        <v>2157</v>
      </c>
      <c r="I7" s="622" t="s">
        <v>2163</v>
      </c>
      <c r="J7" s="623"/>
    </row>
    <row r="8" spans="1:15" ht="24.9" customHeight="1">
      <c r="A8" s="191">
        <v>1</v>
      </c>
      <c r="B8" s="191" t="s">
        <v>2164</v>
      </c>
      <c r="C8" s="191" t="s">
        <v>2164</v>
      </c>
      <c r="D8" s="191" t="s">
        <v>409</v>
      </c>
      <c r="E8" s="191" t="str">
        <f>県中選!$F$7</f>
        <v/>
      </c>
      <c r="F8" s="191" t="s">
        <v>2430</v>
      </c>
      <c r="G8" s="279"/>
      <c r="H8" s="280"/>
      <c r="I8" s="622"/>
      <c r="J8" s="623"/>
    </row>
    <row r="9" spans="1:15" ht="24.9" customHeight="1">
      <c r="A9" s="191">
        <v>2</v>
      </c>
      <c r="B9" s="191" t="s">
        <v>2164</v>
      </c>
      <c r="C9" s="191" t="s">
        <v>2164</v>
      </c>
      <c r="D9" s="191" t="s">
        <v>2162</v>
      </c>
      <c r="E9" s="191" t="str">
        <f>県中選!$Q$7</f>
        <v/>
      </c>
      <c r="F9" s="191" t="s">
        <v>2430</v>
      </c>
      <c r="G9" s="279"/>
      <c r="H9" s="280"/>
      <c r="I9" s="622"/>
      <c r="J9" s="623"/>
    </row>
    <row r="11" spans="1:15" ht="13.8" thickBot="1">
      <c r="A11" s="265" t="s">
        <v>2159</v>
      </c>
      <c r="M11" s="211" t="s">
        <v>2608</v>
      </c>
    </row>
    <row r="12" spans="1:15" ht="24.9" customHeight="1" thickBot="1">
      <c r="A12" s="266" t="s">
        <v>2156</v>
      </c>
      <c r="B12" s="266" t="s">
        <v>1085</v>
      </c>
      <c r="C12" s="266" t="s">
        <v>354</v>
      </c>
      <c r="D12" s="266" t="s">
        <v>355</v>
      </c>
      <c r="E12" s="266" t="s">
        <v>1079</v>
      </c>
      <c r="F12" s="266" t="s">
        <v>1086</v>
      </c>
      <c r="G12" s="266" t="s">
        <v>1087</v>
      </c>
      <c r="H12" s="267" t="s">
        <v>2157</v>
      </c>
      <c r="I12" s="267" t="s">
        <v>1088</v>
      </c>
      <c r="J12" s="267" t="s">
        <v>1089</v>
      </c>
      <c r="L12" s="273" t="s">
        <v>489</v>
      </c>
      <c r="M12" s="268" t="s">
        <v>2179</v>
      </c>
      <c r="N12" s="270" t="s">
        <v>354</v>
      </c>
      <c r="O12" s="269" t="s">
        <v>355</v>
      </c>
    </row>
    <row r="13" spans="1:15" ht="24.9" customHeight="1">
      <c r="A13" s="191">
        <v>1</v>
      </c>
      <c r="B13" s="280"/>
      <c r="C13" s="280"/>
      <c r="D13" s="280"/>
      <c r="E13" s="191" t="str">
        <f>名簿!$H$3</f>
        <v/>
      </c>
      <c r="F13" s="280"/>
      <c r="G13" s="244"/>
      <c r="H13" s="280"/>
      <c r="I13" s="280"/>
      <c r="J13" s="280"/>
      <c r="L13" s="274" t="s">
        <v>2154</v>
      </c>
      <c r="M13" s="231" t="str">
        <f>$M$11&amp;" 県中選"</f>
        <v>R3 県中選</v>
      </c>
      <c r="N13" s="271">
        <v>1</v>
      </c>
      <c r="O13" s="207" t="s">
        <v>409</v>
      </c>
    </row>
    <row r="14" spans="1:15" ht="24.9" customHeight="1" thickBot="1">
      <c r="A14" s="191">
        <v>2</v>
      </c>
      <c r="B14" s="280"/>
      <c r="C14" s="280"/>
      <c r="D14" s="280"/>
      <c r="E14" s="191" t="str">
        <f>名簿!$H$3</f>
        <v/>
      </c>
      <c r="F14" s="280"/>
      <c r="G14" s="244"/>
      <c r="H14" s="280"/>
      <c r="I14" s="280"/>
      <c r="J14" s="280"/>
      <c r="L14" s="275" t="s">
        <v>2170</v>
      </c>
      <c r="M14" s="232" t="str">
        <f>$M$11&amp;" 県選抜"</f>
        <v>R3 県選抜</v>
      </c>
      <c r="N14" s="272">
        <v>2</v>
      </c>
      <c r="O14" s="277" t="s">
        <v>2162</v>
      </c>
    </row>
    <row r="15" spans="1:15" ht="24.9" customHeight="1" thickBot="1">
      <c r="A15" s="191">
        <v>3</v>
      </c>
      <c r="B15" s="280"/>
      <c r="C15" s="280"/>
      <c r="D15" s="280"/>
      <c r="E15" s="191" t="str">
        <f>名簿!$H$3</f>
        <v/>
      </c>
      <c r="F15" s="280"/>
      <c r="G15" s="244"/>
      <c r="H15" s="280"/>
      <c r="I15" s="280"/>
      <c r="J15" s="280"/>
      <c r="L15" s="275" t="s">
        <v>2172</v>
      </c>
      <c r="M15" s="232" t="str">
        <f>$M$11&amp;" 県通信"</f>
        <v>R3 県通信</v>
      </c>
      <c r="N15" s="276">
        <v>3</v>
      </c>
      <c r="O15" s="278"/>
    </row>
    <row r="16" spans="1:15" ht="24.9" customHeight="1">
      <c r="A16" s="191">
        <v>4</v>
      </c>
      <c r="B16" s="280"/>
      <c r="C16" s="280"/>
      <c r="D16" s="280"/>
      <c r="E16" s="191" t="str">
        <f>名簿!$H$3</f>
        <v/>
      </c>
      <c r="F16" s="280"/>
      <c r="G16" s="244"/>
      <c r="H16" s="280"/>
      <c r="I16" s="280"/>
      <c r="J16" s="280"/>
      <c r="L16" s="275" t="s">
        <v>2174</v>
      </c>
      <c r="M16" s="232" t="str">
        <f>$M$11&amp;" U-16選考会"</f>
        <v>R3 U-16選考会</v>
      </c>
    </row>
    <row r="17" spans="1:13" ht="24.9" customHeight="1">
      <c r="A17" s="191">
        <v>5</v>
      </c>
      <c r="B17" s="280"/>
      <c r="C17" s="280"/>
      <c r="D17" s="280"/>
      <c r="E17" s="191" t="str">
        <f>名簿!$H$3</f>
        <v/>
      </c>
      <c r="F17" s="280"/>
      <c r="G17" s="244"/>
      <c r="H17" s="280"/>
      <c r="I17" s="280"/>
      <c r="J17" s="280"/>
      <c r="L17" s="275" t="s">
        <v>2176</v>
      </c>
      <c r="M17" s="232" t="str">
        <f>$M$11&amp;" 県総体"</f>
        <v>R3 県総体</v>
      </c>
    </row>
    <row r="18" spans="1:13" ht="24.9" customHeight="1">
      <c r="A18" s="191">
        <v>6</v>
      </c>
      <c r="B18" s="280"/>
      <c r="C18" s="280"/>
      <c r="D18" s="280"/>
      <c r="E18" s="191" t="str">
        <f>名簿!$H$3</f>
        <v/>
      </c>
      <c r="F18" s="280"/>
      <c r="G18" s="244"/>
      <c r="H18" s="280"/>
      <c r="I18" s="280"/>
      <c r="J18" s="280"/>
      <c r="L18" s="275" t="s">
        <v>2178</v>
      </c>
      <c r="M18" s="232" t="str">
        <f>$M$11&amp;" 地区通信"</f>
        <v>R3 地区通信</v>
      </c>
    </row>
    <row r="19" spans="1:13" ht="24.9" customHeight="1" thickBot="1">
      <c r="A19" s="191">
        <v>7</v>
      </c>
      <c r="B19" s="280"/>
      <c r="C19" s="280"/>
      <c r="D19" s="280"/>
      <c r="E19" s="191" t="str">
        <f>名簿!$H$3</f>
        <v/>
      </c>
      <c r="F19" s="280"/>
      <c r="G19" s="244"/>
      <c r="H19" s="280"/>
      <c r="I19" s="280"/>
      <c r="J19" s="280"/>
      <c r="L19" s="275" t="s">
        <v>2168</v>
      </c>
      <c r="M19" s="233" t="str">
        <f>$M$11&amp;" 地区総体"</f>
        <v>R3 地区総体</v>
      </c>
    </row>
    <row r="20" spans="1:13" ht="24.9" customHeight="1">
      <c r="A20" s="191">
        <v>8</v>
      </c>
      <c r="B20" s="280"/>
      <c r="C20" s="280"/>
      <c r="D20" s="280"/>
      <c r="E20" s="191" t="str">
        <f>名簿!$H$3</f>
        <v/>
      </c>
      <c r="F20" s="280"/>
      <c r="G20" s="244"/>
      <c r="H20" s="280"/>
      <c r="I20" s="280"/>
      <c r="J20" s="280"/>
      <c r="L20" s="232" t="s">
        <v>2166</v>
      </c>
      <c r="M20" s="211"/>
    </row>
    <row r="21" spans="1:13" ht="24.9" customHeight="1">
      <c r="A21" s="191">
        <v>9</v>
      </c>
      <c r="B21" s="280"/>
      <c r="C21" s="280"/>
      <c r="D21" s="280"/>
      <c r="E21" s="191" t="str">
        <f>名簿!$H$3</f>
        <v/>
      </c>
      <c r="F21" s="280"/>
      <c r="G21" s="244"/>
      <c r="H21" s="280"/>
      <c r="I21" s="280"/>
      <c r="J21" s="280"/>
      <c r="L21" s="232" t="s">
        <v>490</v>
      </c>
      <c r="M21" s="211"/>
    </row>
    <row r="22" spans="1:13" ht="24.9" customHeight="1">
      <c r="A22" s="191">
        <v>10</v>
      </c>
      <c r="B22" s="280"/>
      <c r="C22" s="280"/>
      <c r="D22" s="280"/>
      <c r="E22" s="191" t="str">
        <f>名簿!$H$3</f>
        <v/>
      </c>
      <c r="F22" s="280"/>
      <c r="G22" s="244"/>
      <c r="H22" s="280"/>
      <c r="I22" s="280"/>
      <c r="J22" s="280"/>
      <c r="L22" s="232" t="s">
        <v>494</v>
      </c>
      <c r="M22" s="211"/>
    </row>
    <row r="23" spans="1:13" ht="24.9" customHeight="1">
      <c r="A23" s="191">
        <v>11</v>
      </c>
      <c r="B23" s="280"/>
      <c r="C23" s="280"/>
      <c r="D23" s="280"/>
      <c r="E23" s="191" t="str">
        <f>名簿!$H$3</f>
        <v/>
      </c>
      <c r="F23" s="280"/>
      <c r="G23" s="244"/>
      <c r="H23" s="280"/>
      <c r="I23" s="280"/>
      <c r="J23" s="280"/>
      <c r="L23" s="232" t="s">
        <v>491</v>
      </c>
      <c r="M23" s="211"/>
    </row>
    <row r="24" spans="1:13" ht="24.9" customHeight="1" thickBot="1">
      <c r="A24" s="191">
        <v>12</v>
      </c>
      <c r="B24" s="280"/>
      <c r="C24" s="280"/>
      <c r="D24" s="280"/>
      <c r="E24" s="191" t="str">
        <f>名簿!$H$3</f>
        <v/>
      </c>
      <c r="F24" s="280"/>
      <c r="G24" s="244"/>
      <c r="H24" s="280"/>
      <c r="I24" s="280"/>
      <c r="J24" s="280"/>
      <c r="L24" s="233" t="s">
        <v>492</v>
      </c>
      <c r="M24" s="211"/>
    </row>
    <row r="25" spans="1:13" ht="24.9" customHeight="1">
      <c r="A25" s="191">
        <v>13</v>
      </c>
      <c r="B25" s="280"/>
      <c r="C25" s="280"/>
      <c r="D25" s="280"/>
      <c r="E25" s="191" t="str">
        <f>名簿!$H$3</f>
        <v/>
      </c>
      <c r="F25" s="280"/>
      <c r="G25" s="244"/>
      <c r="H25" s="280"/>
      <c r="I25" s="280"/>
      <c r="J25" s="280"/>
    </row>
    <row r="26" spans="1:13" ht="24.9" customHeight="1">
      <c r="A26" s="191">
        <v>14</v>
      </c>
      <c r="B26" s="280"/>
      <c r="C26" s="280"/>
      <c r="D26" s="280"/>
      <c r="E26" s="191" t="str">
        <f>名簿!$H$3</f>
        <v/>
      </c>
      <c r="F26" s="280"/>
      <c r="G26" s="244"/>
      <c r="H26" s="280"/>
      <c r="I26" s="280"/>
      <c r="J26" s="280"/>
    </row>
    <row r="27" spans="1:13" ht="24.9" customHeight="1">
      <c r="A27" s="191">
        <v>15</v>
      </c>
      <c r="B27" s="280"/>
      <c r="C27" s="280"/>
      <c r="D27" s="280"/>
      <c r="E27" s="191" t="str">
        <f>名簿!$H$3</f>
        <v/>
      </c>
      <c r="F27" s="280"/>
      <c r="G27" s="244"/>
      <c r="H27" s="280"/>
      <c r="I27" s="280"/>
      <c r="J27" s="280"/>
    </row>
    <row r="28" spans="1:13" ht="24.9" customHeight="1">
      <c r="A28" s="191">
        <v>16</v>
      </c>
      <c r="B28" s="280"/>
      <c r="C28" s="280"/>
      <c r="D28" s="280"/>
      <c r="E28" s="191" t="str">
        <f>名簿!$H$3</f>
        <v/>
      </c>
      <c r="F28" s="280"/>
      <c r="G28" s="244"/>
      <c r="H28" s="280"/>
      <c r="I28" s="280"/>
      <c r="J28" s="280"/>
    </row>
    <row r="29" spans="1:13" ht="24.9" customHeight="1">
      <c r="A29" s="191">
        <v>17</v>
      </c>
      <c r="B29" s="280"/>
      <c r="C29" s="280"/>
      <c r="D29" s="280"/>
      <c r="E29" s="191" t="str">
        <f>名簿!$H$3</f>
        <v/>
      </c>
      <c r="F29" s="280"/>
      <c r="G29" s="244"/>
      <c r="H29" s="280"/>
      <c r="I29" s="280"/>
      <c r="J29" s="280"/>
    </row>
    <row r="30" spans="1:13" ht="24.9" customHeight="1">
      <c r="A30" s="191">
        <v>18</v>
      </c>
      <c r="B30" s="280"/>
      <c r="C30" s="280"/>
      <c r="D30" s="280"/>
      <c r="E30" s="191" t="str">
        <f>名簿!$H$3</f>
        <v/>
      </c>
      <c r="F30" s="280"/>
      <c r="G30" s="244"/>
      <c r="H30" s="280"/>
      <c r="I30" s="280"/>
      <c r="J30" s="280"/>
    </row>
    <row r="31" spans="1:13" ht="24.9" customHeight="1">
      <c r="A31" s="191">
        <v>19</v>
      </c>
      <c r="B31" s="280"/>
      <c r="C31" s="280"/>
      <c r="D31" s="280"/>
      <c r="E31" s="191" t="str">
        <f>名簿!$H$3</f>
        <v/>
      </c>
      <c r="F31" s="280"/>
      <c r="G31" s="244"/>
      <c r="H31" s="280"/>
      <c r="I31" s="280"/>
      <c r="J31" s="280"/>
    </row>
    <row r="32" spans="1:13" ht="24.9" customHeight="1">
      <c r="A32" s="191">
        <v>20</v>
      </c>
      <c r="B32" s="280"/>
      <c r="C32" s="280"/>
      <c r="D32" s="280"/>
      <c r="E32" s="191" t="str">
        <f>名簿!$H$3</f>
        <v/>
      </c>
      <c r="F32" s="280"/>
      <c r="G32" s="244"/>
      <c r="H32" s="280"/>
      <c r="I32" s="280"/>
      <c r="J32" s="280"/>
    </row>
  </sheetData>
  <mergeCells count="5">
    <mergeCell ref="A1:J1"/>
    <mergeCell ref="C3:F3"/>
    <mergeCell ref="I4:J4"/>
    <mergeCell ref="I3:J3"/>
    <mergeCell ref="I7:J9"/>
  </mergeCells>
  <phoneticPr fontId="2"/>
  <dataValidations count="4">
    <dataValidation type="list" allowBlank="1" showInputMessage="1" showErrorMessage="1" sqref="F13:F32 I13:I32" xr:uid="{00000000-0002-0000-0500-000000000000}">
      <formula1>$L$13:$L$24</formula1>
    </dataValidation>
    <dataValidation type="list" errorStyle="information" allowBlank="1" showInputMessage="1" showErrorMessage="1" errorTitle="大会名" error="▼に載ってない大会名の時は『OK』を押して_x000a__x000a_▼に載っているときは『キャンセル』して_x000a_　　　　　　　　　　横の▼から選んでください。" sqref="H13:H32" xr:uid="{00000000-0002-0000-0500-000001000000}">
      <formula1>$M$13:$M$19</formula1>
    </dataValidation>
    <dataValidation type="list" allowBlank="1" showInputMessage="1" showErrorMessage="1" sqref="D13:D32" xr:uid="{00000000-0002-0000-0500-000002000000}">
      <formula1>$O$13:$O$14</formula1>
    </dataValidation>
    <dataValidation type="list" allowBlank="1" showInputMessage="1" showErrorMessage="1" sqref="C13:C32" xr:uid="{00000000-0002-0000-0500-000003000000}">
      <formula1>$N$13:$N$15</formula1>
    </dataValidation>
  </dataValidations>
  <printOptions horizontalCentered="1"/>
  <pageMargins left="0.39370078740157483" right="0.39370078740157483" top="0.78740157480314965" bottom="0.3937007874015748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FFFF00"/>
    <pageSetUpPr fitToPage="1"/>
  </sheetPr>
  <dimension ref="A1:AI55"/>
  <sheetViews>
    <sheetView showGridLines="0" view="pageBreakPreview" zoomScale="55" zoomScaleNormal="55" zoomScaleSheetLayoutView="55" workbookViewId="0">
      <selection activeCell="P4" sqref="P4:R4"/>
    </sheetView>
  </sheetViews>
  <sheetFormatPr defaultColWidth="8.88671875" defaultRowHeight="13.2"/>
  <cols>
    <col min="1" max="1" width="10.88671875" style="185" customWidth="1"/>
    <col min="2" max="2" width="9.109375" style="185" customWidth="1"/>
    <col min="3" max="3" width="7.109375" style="185" customWidth="1"/>
    <col min="4" max="4" width="18.109375" style="185" customWidth="1"/>
    <col min="5" max="5" width="12.88671875" style="185" customWidth="1"/>
    <col min="6" max="6" width="10.88671875" style="185" hidden="1" customWidth="1"/>
    <col min="7" max="7" width="4.44140625" style="185" customWidth="1"/>
    <col min="8" max="10" width="8.88671875" style="185" customWidth="1"/>
    <col min="11" max="11" width="2.88671875" style="185" customWidth="1"/>
    <col min="12" max="12" width="10.88671875" style="185" customWidth="1"/>
    <col min="13" max="13" width="9.109375" style="185" customWidth="1"/>
    <col min="14" max="14" width="7.109375" style="185" customWidth="1"/>
    <col min="15" max="15" width="18.109375" style="185" customWidth="1"/>
    <col min="16" max="16" width="12.88671875" style="185" customWidth="1"/>
    <col min="17" max="17" width="10.88671875" style="185" hidden="1" customWidth="1"/>
    <col min="18" max="18" width="4.44140625" style="185" customWidth="1"/>
    <col min="19" max="20" width="8.88671875" style="185" customWidth="1"/>
    <col min="21" max="21" width="8.88671875" style="185"/>
    <col min="22" max="22" width="2.88671875" style="185" customWidth="1"/>
    <col min="23" max="23" width="16.33203125" style="185" customWidth="1"/>
    <col min="24" max="24" width="14.6640625" style="185" customWidth="1"/>
    <col min="25" max="33" width="11" style="185" customWidth="1"/>
    <col min="34" max="35" width="10.88671875" style="185" customWidth="1"/>
    <col min="36" max="16384" width="8.88671875" style="185"/>
  </cols>
  <sheetData>
    <row r="1" spans="1:31" ht="30" customHeight="1" thickBot="1">
      <c r="A1" s="197" t="str">
        <f>設定!$G$2</f>
        <v>令和4年度</v>
      </c>
      <c r="P1" s="569" t="s">
        <v>483</v>
      </c>
      <c r="Q1" s="570"/>
      <c r="R1" s="570"/>
      <c r="S1" s="571">
        <f>名簿!$M$2</f>
        <v>0</v>
      </c>
      <c r="T1" s="618"/>
      <c r="U1" s="572"/>
    </row>
    <row r="2" spans="1:31" ht="30" customHeight="1" thickBot="1">
      <c r="C2" s="619" t="s">
        <v>2638</v>
      </c>
      <c r="D2" s="619"/>
      <c r="E2" s="619"/>
      <c r="F2" s="619"/>
      <c r="G2" s="619"/>
      <c r="H2" s="619"/>
      <c r="I2" s="619"/>
      <c r="J2" s="619"/>
      <c r="K2" s="619"/>
      <c r="L2" s="619"/>
      <c r="M2" s="619"/>
      <c r="N2" s="619"/>
      <c r="O2" s="619"/>
      <c r="P2" s="619"/>
      <c r="Q2" s="190"/>
      <c r="R2" s="574" t="s">
        <v>2126</v>
      </c>
      <c r="S2" s="574"/>
      <c r="T2" s="574"/>
      <c r="U2" s="574"/>
      <c r="V2" s="575"/>
    </row>
    <row r="3" spans="1:31" ht="14.4" customHeight="1" thickBot="1"/>
    <row r="4" spans="1:31" ht="30" customHeight="1" thickBot="1">
      <c r="A4" s="189" t="s">
        <v>369</v>
      </c>
      <c r="B4" s="576" t="str">
        <f>名簿!M5</f>
        <v/>
      </c>
      <c r="C4" s="576"/>
      <c r="D4" s="576"/>
      <c r="E4" s="576"/>
      <c r="F4" s="576"/>
      <c r="G4" s="576"/>
      <c r="H4" s="576"/>
      <c r="I4" s="571"/>
      <c r="J4" s="577"/>
      <c r="O4" s="225" t="s">
        <v>2580</v>
      </c>
      <c r="P4" s="602"/>
      <c r="Q4" s="602"/>
      <c r="R4" s="603"/>
    </row>
    <row r="5" spans="1:31" ht="24.9" customHeight="1" thickBot="1">
      <c r="A5" s="186" t="s">
        <v>486</v>
      </c>
      <c r="L5" s="186" t="s">
        <v>484</v>
      </c>
    </row>
    <row r="6" spans="1:31" ht="45" customHeight="1" thickBot="1">
      <c r="A6" s="198" t="s">
        <v>489</v>
      </c>
      <c r="B6" s="199" t="s">
        <v>855</v>
      </c>
      <c r="C6" s="194" t="s">
        <v>851</v>
      </c>
      <c r="D6" s="195" t="s">
        <v>863</v>
      </c>
      <c r="E6" s="195" t="s">
        <v>862</v>
      </c>
      <c r="F6" s="195" t="s">
        <v>1079</v>
      </c>
      <c r="G6" s="195" t="s">
        <v>354</v>
      </c>
      <c r="H6" s="195" t="s">
        <v>364</v>
      </c>
      <c r="I6" s="296" t="s">
        <v>2556</v>
      </c>
      <c r="J6" s="196" t="s">
        <v>1639</v>
      </c>
      <c r="L6" s="198" t="s">
        <v>489</v>
      </c>
      <c r="M6" s="199" t="s">
        <v>855</v>
      </c>
      <c r="N6" s="194" t="s">
        <v>851</v>
      </c>
      <c r="O6" s="195" t="s">
        <v>863</v>
      </c>
      <c r="P6" s="195" t="s">
        <v>862</v>
      </c>
      <c r="Q6" s="195" t="s">
        <v>1079</v>
      </c>
      <c r="R6" s="195" t="s">
        <v>354</v>
      </c>
      <c r="S6" s="195" t="s">
        <v>364</v>
      </c>
      <c r="T6" s="296" t="s">
        <v>2556</v>
      </c>
      <c r="U6" s="196" t="s">
        <v>1639</v>
      </c>
    </row>
    <row r="7" spans="1:31" ht="27.6" customHeight="1">
      <c r="A7" s="257" t="s">
        <v>1080</v>
      </c>
      <c r="B7" s="212"/>
      <c r="C7" s="213" t="str">
        <f>IF(B7="","",$S$1)</f>
        <v/>
      </c>
      <c r="D7" s="214" t="str">
        <f>IF(B7="","",VLOOKUP(B7,個人番号,名簿!$D$1,FALSE))</f>
        <v/>
      </c>
      <c r="E7" s="214" t="str">
        <f>IF(B7="","",VLOOKUP(B7,個人番号,名簿!$E$1,FALSE))</f>
        <v/>
      </c>
      <c r="F7" s="214" t="str">
        <f>IF(B7="","",VLOOKUP(B7,個人番号,名簿!$H$1,FALSE))</f>
        <v/>
      </c>
      <c r="G7" s="214" t="str">
        <f>IF(B7="","",VLOOKUP(B7,個人番号,名簿!$F$1,FALSE))</f>
        <v/>
      </c>
      <c r="H7" s="246"/>
      <c r="I7" s="427" t="str">
        <f>IF(B7="","",VLOOKUP(B7,個人番号,名簿!$J$1,FALSE))</f>
        <v/>
      </c>
      <c r="J7" s="215" t="str">
        <f>IF(B7="","",VLOOKUP(B7,個人番号,名簿!$I$1,FALSE))</f>
        <v/>
      </c>
      <c r="L7" s="257" t="s">
        <v>1080</v>
      </c>
      <c r="M7" s="212"/>
      <c r="N7" s="213" t="str">
        <f>IF(M7="","",$S$1)</f>
        <v/>
      </c>
      <c r="O7" s="214" t="str">
        <f>IF(M7="","",VLOOKUP(M7,個人番号,名簿!$D$1,FALSE))</f>
        <v/>
      </c>
      <c r="P7" s="214" t="str">
        <f>IF(M7="","",VLOOKUP(M7,個人番号,名簿!$E$1,FALSE))</f>
        <v/>
      </c>
      <c r="Q7" s="214" t="str">
        <f>IF(M7="","",VLOOKUP(M7,個人番号,名簿!$H$1,FALSE))</f>
        <v/>
      </c>
      <c r="R7" s="214" t="str">
        <f>IF(M7="","",VLOOKUP(M7,個人番号,名簿!$F$1,FALSE))</f>
        <v/>
      </c>
      <c r="S7" s="246"/>
      <c r="T7" s="427" t="str">
        <f>IF(M7="","",VLOOKUP(M7,個人番号,名簿!$J$1,FALSE))</f>
        <v/>
      </c>
      <c r="U7" s="215" t="str">
        <f>IF(M7="","",VLOOKUP(M7,個人番号,名簿!$I$1,FALSE))</f>
        <v/>
      </c>
    </row>
    <row r="8" spans="1:31" ht="27.6" customHeight="1">
      <c r="A8" s="258"/>
      <c r="B8" s="205"/>
      <c r="C8" s="201" t="str">
        <f t="shared" ref="C8:C34" si="0">IF(B8="","",$S$1)</f>
        <v/>
      </c>
      <c r="D8" s="191" t="str">
        <f>IF(B8="","",VLOOKUP(B8,個人番号,名簿!$D$1,FALSE))</f>
        <v/>
      </c>
      <c r="E8" s="191" t="str">
        <f>IF(B8="","",VLOOKUP(B8,個人番号,名簿!$E$1,FALSE))</f>
        <v/>
      </c>
      <c r="F8" s="187" t="str">
        <f>IF(B8="","",VLOOKUP(B8,個人番号,名簿!$H$1,FALSE))</f>
        <v/>
      </c>
      <c r="G8" s="191" t="str">
        <f>IF(B8="","",VLOOKUP(B8,個人番号,名簿!$F$1,FALSE))</f>
        <v/>
      </c>
      <c r="H8" s="286"/>
      <c r="I8" s="431" t="str">
        <f>IF(B8="","",VLOOKUP(B8,個人番号,名簿!$J$1,FALSE))</f>
        <v/>
      </c>
      <c r="J8" s="208" t="str">
        <f>IF(B8="","",VLOOKUP(B8,個人番号,名簿!$I$1,FALSE))</f>
        <v/>
      </c>
      <c r="L8" s="258"/>
      <c r="M8" s="205"/>
      <c r="N8" s="201" t="str">
        <f t="shared" ref="N8:N31" si="1">IF(M8="","",$S$1)</f>
        <v/>
      </c>
      <c r="O8" s="191" t="str">
        <f>IF(M8="","",VLOOKUP(M8,個人番号,名簿!$D$1,FALSE))</f>
        <v/>
      </c>
      <c r="P8" s="191" t="str">
        <f>IF(M8="","",VLOOKUP(M8,個人番号,名簿!$E$1,FALSE))</f>
        <v/>
      </c>
      <c r="Q8" s="187" t="str">
        <f>IF(M8="","",VLOOKUP(M8,個人番号,名簿!$H$1,FALSE))</f>
        <v/>
      </c>
      <c r="R8" s="191" t="str">
        <f>IF(M8="","",VLOOKUP(M8,個人番号,名簿!$F$1,FALSE))</f>
        <v/>
      </c>
      <c r="S8" s="286"/>
      <c r="T8" s="431" t="str">
        <f>IF(M8="","",VLOOKUP(M8,個人番号,名簿!$J$1,FALSE))</f>
        <v/>
      </c>
      <c r="U8" s="208" t="str">
        <f>IF(M8="","",VLOOKUP(M8,個人番号,名簿!$I$1,FALSE))</f>
        <v/>
      </c>
      <c r="W8" s="557" t="s">
        <v>2237</v>
      </c>
      <c r="X8" s="558"/>
      <c r="Y8" s="559"/>
    </row>
    <row r="9" spans="1:31" ht="27.6" customHeight="1">
      <c r="A9" s="258" t="s">
        <v>2374</v>
      </c>
      <c r="B9" s="205"/>
      <c r="C9" s="201" t="str">
        <f t="shared" si="0"/>
        <v/>
      </c>
      <c r="D9" s="191" t="str">
        <f>IF(B9="","",VLOOKUP(B9,個人番号,名簿!$D$1,FALSE))</f>
        <v/>
      </c>
      <c r="E9" s="191" t="str">
        <f>IF(B9="","",VLOOKUP(B9,個人番号,名簿!$E$1,FALSE))</f>
        <v/>
      </c>
      <c r="F9" s="187" t="str">
        <f>IF(B9="","",VLOOKUP(B9,個人番号,名簿!$H$1,FALSE))</f>
        <v/>
      </c>
      <c r="G9" s="191" t="str">
        <f>IF(B9="","",VLOOKUP(B9,個人番号,名簿!$F$1,FALSE))</f>
        <v/>
      </c>
      <c r="H9" s="286"/>
      <c r="I9" s="431" t="str">
        <f>IF(B9="","",VLOOKUP(B9,個人番号,名簿!$J$1,FALSE))</f>
        <v/>
      </c>
      <c r="J9" s="208" t="str">
        <f>IF(B9="","",VLOOKUP(B9,個人番号,名簿!$I$1,FALSE))</f>
        <v/>
      </c>
      <c r="L9" s="258" t="s">
        <v>2374</v>
      </c>
      <c r="M9" s="205"/>
      <c r="N9" s="201" t="str">
        <f t="shared" si="1"/>
        <v/>
      </c>
      <c r="O9" s="191" t="str">
        <f>IF(M9="","",VLOOKUP(M9,個人番号,名簿!$D$1,FALSE))</f>
        <v/>
      </c>
      <c r="P9" s="191" t="str">
        <f>IF(M9="","",VLOOKUP(M9,個人番号,名簿!$E$1,FALSE))</f>
        <v/>
      </c>
      <c r="Q9" s="187" t="str">
        <f>IF(M9="","",VLOOKUP(M9,個人番号,名簿!$H$1,FALSE))</f>
        <v/>
      </c>
      <c r="R9" s="191" t="str">
        <f>IF(M9="","",VLOOKUP(M9,個人番号,名簿!$F$1,FALSE))</f>
        <v/>
      </c>
      <c r="S9" s="286"/>
      <c r="T9" s="431" t="str">
        <f>IF(M9="","",VLOOKUP(M9,個人番号,名簿!$J$1,FALSE))</f>
        <v/>
      </c>
      <c r="U9" s="208" t="str">
        <f>IF(M9="","",VLOOKUP(M9,個人番号,名簿!$I$1,FALSE))</f>
        <v/>
      </c>
      <c r="W9" s="560"/>
      <c r="X9" s="561"/>
      <c r="Y9" s="562"/>
    </row>
    <row r="10" spans="1:31" ht="27.6" customHeight="1">
      <c r="A10" s="258"/>
      <c r="B10" s="205"/>
      <c r="C10" s="201" t="str">
        <f t="shared" si="0"/>
        <v/>
      </c>
      <c r="D10" s="191" t="str">
        <f>IF(B10="","",VLOOKUP(B10,個人番号,名簿!$D$1,FALSE))</f>
        <v/>
      </c>
      <c r="E10" s="191" t="str">
        <f>IF(B10="","",VLOOKUP(B10,個人番号,名簿!$E$1,FALSE))</f>
        <v/>
      </c>
      <c r="F10" s="187" t="str">
        <f>IF(B10="","",VLOOKUP(B10,個人番号,名簿!$H$1,FALSE))</f>
        <v/>
      </c>
      <c r="G10" s="191" t="str">
        <f>IF(B10="","",VLOOKUP(B10,個人番号,名簿!$F$1,FALSE))</f>
        <v/>
      </c>
      <c r="H10" s="286"/>
      <c r="I10" s="431" t="str">
        <f>IF(B10="","",VLOOKUP(B10,個人番号,名簿!$J$1,FALSE))</f>
        <v/>
      </c>
      <c r="J10" s="208" t="str">
        <f>IF(B10="","",VLOOKUP(B10,個人番号,名簿!$I$1,FALSE))</f>
        <v/>
      </c>
      <c r="L10" s="258"/>
      <c r="M10" s="205"/>
      <c r="N10" s="201" t="str">
        <f t="shared" si="1"/>
        <v/>
      </c>
      <c r="O10" s="191" t="str">
        <f>IF(M10="","",VLOOKUP(M10,個人番号,名簿!$D$1,FALSE))</f>
        <v/>
      </c>
      <c r="P10" s="191" t="str">
        <f>IF(M10="","",VLOOKUP(M10,個人番号,名簿!$E$1,FALSE))</f>
        <v/>
      </c>
      <c r="Q10" s="187" t="str">
        <f>IF(M10="","",VLOOKUP(M10,個人番号,名簿!$H$1,FALSE))</f>
        <v/>
      </c>
      <c r="R10" s="191" t="str">
        <f>IF(M10="","",VLOOKUP(M10,個人番号,名簿!$F$1,FALSE))</f>
        <v/>
      </c>
      <c r="S10" s="286"/>
      <c r="T10" s="431" t="str">
        <f>IF(M10="","",VLOOKUP(M10,個人番号,名簿!$J$1,FALSE))</f>
        <v/>
      </c>
      <c r="U10" s="208" t="str">
        <f>IF(M10="","",VLOOKUP(M10,個人番号,名簿!$I$1,FALSE))</f>
        <v/>
      </c>
    </row>
    <row r="11" spans="1:31" ht="27.6" customHeight="1">
      <c r="A11" s="258" t="s">
        <v>2429</v>
      </c>
      <c r="B11" s="205"/>
      <c r="C11" s="201" t="str">
        <f t="shared" si="0"/>
        <v/>
      </c>
      <c r="D11" s="191" t="str">
        <f>IF(B11="","",VLOOKUP(B11,個人番号,名簿!$D$1,FALSE))</f>
        <v/>
      </c>
      <c r="E11" s="191" t="str">
        <f>IF(B11="","",VLOOKUP(B11,個人番号,名簿!$E$1,FALSE))</f>
        <v/>
      </c>
      <c r="F11" s="187" t="str">
        <f>IF(B11="","",VLOOKUP(B11,個人番号,名簿!$H$1,FALSE))</f>
        <v/>
      </c>
      <c r="G11" s="191" t="str">
        <f>IF(B11="","",VLOOKUP(B11,個人番号,名簿!$F$1,FALSE))</f>
        <v/>
      </c>
      <c r="H11" s="286"/>
      <c r="I11" s="431" t="str">
        <f>IF(B11="","",VLOOKUP(B11,個人番号,名簿!$J$1,FALSE))</f>
        <v/>
      </c>
      <c r="J11" s="208" t="str">
        <f>IF(B11="","",VLOOKUP(B11,個人番号,名簿!$I$1,FALSE))</f>
        <v/>
      </c>
      <c r="L11" s="258" t="s">
        <v>2429</v>
      </c>
      <c r="M11" s="205"/>
      <c r="N11" s="201" t="str">
        <f t="shared" si="1"/>
        <v/>
      </c>
      <c r="O11" s="191" t="str">
        <f>IF(M11="","",VLOOKUP(M11,個人番号,名簿!$D$1,FALSE))</f>
        <v/>
      </c>
      <c r="P11" s="191" t="str">
        <f>IF(M11="","",VLOOKUP(M11,個人番号,名簿!$E$1,FALSE))</f>
        <v/>
      </c>
      <c r="Q11" s="187" t="str">
        <f>IF(M11="","",VLOOKUP(M11,個人番号,名簿!$H$1,FALSE))</f>
        <v/>
      </c>
      <c r="R11" s="191" t="str">
        <f>IF(M11="","",VLOOKUP(M11,個人番号,名簿!$F$1,FALSE))</f>
        <v/>
      </c>
      <c r="S11" s="286"/>
      <c r="T11" s="431" t="str">
        <f>IF(M11="","",VLOOKUP(M11,個人番号,名簿!$J$1,FALSE))</f>
        <v/>
      </c>
      <c r="U11" s="208" t="str">
        <f>IF(M11="","",VLOOKUP(M11,個人番号,名簿!$I$1,FALSE))</f>
        <v/>
      </c>
      <c r="W11" s="285" t="s">
        <v>3</v>
      </c>
    </row>
    <row r="12" spans="1:31" ht="27.6" customHeight="1" thickBot="1">
      <c r="A12" s="259"/>
      <c r="B12" s="206"/>
      <c r="C12" s="202" t="str">
        <f t="shared" si="0"/>
        <v/>
      </c>
      <c r="D12" s="192" t="str">
        <f>IF(B12="","",VLOOKUP(B12,個人番号,名簿!$D$1,FALSE))</f>
        <v/>
      </c>
      <c r="E12" s="192" t="str">
        <f>IF(B12="","",VLOOKUP(B12,個人番号,名簿!$E$1,FALSE))</f>
        <v/>
      </c>
      <c r="F12" s="188" t="str">
        <f>IF(B12="","",VLOOKUP(B12,個人番号,名簿!$H$1,FALSE))</f>
        <v/>
      </c>
      <c r="G12" s="192" t="str">
        <f>IF(B12="","",VLOOKUP(B12,個人番号,名簿!$F$1,FALSE))</f>
        <v/>
      </c>
      <c r="H12" s="287"/>
      <c r="I12" s="432" t="str">
        <f>IF(B12="","",VLOOKUP(B12,個人番号,名簿!$J$1,FALSE))</f>
        <v/>
      </c>
      <c r="J12" s="209" t="str">
        <f>IF(B12="","",VLOOKUP(B12,個人番号,名簿!$I$1,FALSE))</f>
        <v/>
      </c>
      <c r="L12" s="259"/>
      <c r="M12" s="206"/>
      <c r="N12" s="202" t="str">
        <f t="shared" si="1"/>
        <v/>
      </c>
      <c r="O12" s="192" t="str">
        <f>IF(M12="","",VLOOKUP(M12,個人番号,名簿!$D$1,FALSE))</f>
        <v/>
      </c>
      <c r="P12" s="192" t="str">
        <f>IF(M12="","",VLOOKUP(M12,個人番号,名簿!$E$1,FALSE))</f>
        <v/>
      </c>
      <c r="Q12" s="188" t="str">
        <f>IF(M12="","",VLOOKUP(M12,個人番号,名簿!$H$1,FALSE))</f>
        <v/>
      </c>
      <c r="R12" s="192" t="str">
        <f>IF(M12="","",VLOOKUP(M12,個人番号,名簿!$F$1,FALSE))</f>
        <v/>
      </c>
      <c r="S12" s="287"/>
      <c r="T12" s="432" t="str">
        <f>IF(M12="","",VLOOKUP(M12,個人番号,名簿!$J$1,FALSE))</f>
        <v/>
      </c>
      <c r="U12" s="209" t="str">
        <f>IF(M12="","",VLOOKUP(M12,個人番号,名簿!$I$1,FALSE))</f>
        <v/>
      </c>
      <c r="W12" s="192" t="s">
        <v>489</v>
      </c>
      <c r="X12" s="192" t="s">
        <v>1079</v>
      </c>
      <c r="Y12" s="192" t="s">
        <v>2146</v>
      </c>
      <c r="Z12" s="192" t="s">
        <v>2147</v>
      </c>
      <c r="AA12" s="192" t="s">
        <v>2148</v>
      </c>
      <c r="AB12" s="192" t="s">
        <v>2149</v>
      </c>
      <c r="AC12" s="192" t="s">
        <v>2150</v>
      </c>
      <c r="AD12" s="192" t="s">
        <v>2151</v>
      </c>
      <c r="AE12" s="192" t="s">
        <v>1087</v>
      </c>
    </row>
    <row r="13" spans="1:31" ht="27.6" customHeight="1">
      <c r="A13" s="257" t="s">
        <v>2375</v>
      </c>
      <c r="B13" s="212"/>
      <c r="C13" s="213" t="str">
        <f t="shared" si="0"/>
        <v/>
      </c>
      <c r="D13" s="214" t="str">
        <f>IF(B13="","",VLOOKUP(B13,個人番号,名簿!$D$1,FALSE))</f>
        <v/>
      </c>
      <c r="E13" s="214" t="str">
        <f>IF(B13="","",VLOOKUP(B13,個人番号,名簿!$E$1,FALSE))</f>
        <v/>
      </c>
      <c r="F13" s="250" t="str">
        <f>IF(B13="","",VLOOKUP(B13,個人番号,名簿!$H$1,FALSE))</f>
        <v/>
      </c>
      <c r="G13" s="214" t="str">
        <f>IF(B13="","",VLOOKUP(B13,個人番号,名簿!$F$1,FALSE))</f>
        <v/>
      </c>
      <c r="H13" s="381"/>
      <c r="I13" s="427" t="str">
        <f>IF(B13="","",VLOOKUP(B13,個人番号,名簿!$J$1,FALSE))</f>
        <v/>
      </c>
      <c r="J13" s="215" t="str">
        <f>IF(B13="","",VLOOKUP(B13,個人番号,名簿!$I$1,FALSE))</f>
        <v/>
      </c>
      <c r="L13" s="257" t="s">
        <v>2376</v>
      </c>
      <c r="M13" s="212"/>
      <c r="N13" s="213" t="str">
        <f t="shared" si="1"/>
        <v/>
      </c>
      <c r="O13" s="214" t="str">
        <f>IF(M13="","",VLOOKUP(M13,個人番号,名簿!$D$1,FALSE))</f>
        <v/>
      </c>
      <c r="P13" s="214" t="str">
        <f>IF(M13="","",VLOOKUP(M13,個人番号,名簿!$E$1,FALSE))</f>
        <v/>
      </c>
      <c r="Q13" s="250" t="str">
        <f>IF(M13="","",VLOOKUP(M13,個人番号,名簿!$H$1,FALSE))</f>
        <v/>
      </c>
      <c r="R13" s="214" t="str">
        <f>IF(M13="","",VLOOKUP(M13,個人番号,名簿!$F$1,FALSE))</f>
        <v/>
      </c>
      <c r="S13" s="381"/>
      <c r="T13" s="427" t="str">
        <f>IF(M13="","",VLOOKUP(M13,個人番号,名簿!$J$1,FALSE))</f>
        <v/>
      </c>
      <c r="U13" s="215" t="str">
        <f>IF(M13="","",VLOOKUP(M13,個人番号,名簿!$I$1,FALSE))</f>
        <v/>
      </c>
      <c r="W13" s="218" t="s">
        <v>2144</v>
      </c>
      <c r="X13" s="214" t="str">
        <f>F7</f>
        <v/>
      </c>
      <c r="Y13" s="240">
        <f>B7</f>
        <v>0</v>
      </c>
      <c r="Z13" s="240">
        <f>B8</f>
        <v>0</v>
      </c>
      <c r="AA13" s="240">
        <f>B9</f>
        <v>0</v>
      </c>
      <c r="AB13" s="240">
        <f>B10</f>
        <v>0</v>
      </c>
      <c r="AC13" s="240">
        <f>B11</f>
        <v>0</v>
      </c>
      <c r="AD13" s="240">
        <f>B12</f>
        <v>0</v>
      </c>
      <c r="AE13" s="237">
        <f>H7</f>
        <v>0</v>
      </c>
    </row>
    <row r="14" spans="1:31" ht="27.6" customHeight="1" thickBot="1">
      <c r="A14" s="258"/>
      <c r="B14" s="205"/>
      <c r="C14" s="201" t="str">
        <f t="shared" si="0"/>
        <v/>
      </c>
      <c r="D14" s="191" t="str">
        <f>IF(B14="","",VLOOKUP(B14,個人番号,名簿!$D$1,FALSE))</f>
        <v/>
      </c>
      <c r="E14" s="191" t="str">
        <f>IF(B14="","",VLOOKUP(B14,個人番号,名簿!$E$1,FALSE))</f>
        <v/>
      </c>
      <c r="F14" s="187" t="str">
        <f>IF(B14="","",VLOOKUP(B14,個人番号,名簿!$H$1,FALSE))</f>
        <v/>
      </c>
      <c r="G14" s="191" t="str">
        <f>IF(B14="","",VLOOKUP(B14,個人番号,名簿!$F$1,FALSE))</f>
        <v/>
      </c>
      <c r="H14" s="286"/>
      <c r="I14" s="431" t="str">
        <f>IF(B14="","",VLOOKUP(B14,個人番号,名簿!$J$1,FALSE))</f>
        <v/>
      </c>
      <c r="J14" s="208" t="str">
        <f>IF(B14="","",VLOOKUP(B14,個人番号,名簿!$I$1,FALSE))</f>
        <v/>
      </c>
      <c r="L14" s="258"/>
      <c r="M14" s="205"/>
      <c r="N14" s="201" t="str">
        <f t="shared" si="1"/>
        <v/>
      </c>
      <c r="O14" s="191" t="str">
        <f>IF(M14="","",VLOOKUP(M14,個人番号,名簿!$D$1,FALSE))</f>
        <v/>
      </c>
      <c r="P14" s="191" t="str">
        <f>IF(M14="","",VLOOKUP(M14,個人番号,名簿!$E$1,FALSE))</f>
        <v/>
      </c>
      <c r="Q14" s="187" t="str">
        <f>IF(M14="","",VLOOKUP(M14,個人番号,名簿!$H$1,FALSE))</f>
        <v/>
      </c>
      <c r="R14" s="191" t="str">
        <f>IF(M14="","",VLOOKUP(M14,個人番号,名簿!$F$1,FALSE))</f>
        <v/>
      </c>
      <c r="S14" s="286"/>
      <c r="T14" s="431" t="str">
        <f>IF(M14="","",VLOOKUP(M14,個人番号,名簿!$J$1,FALSE))</f>
        <v/>
      </c>
      <c r="U14" s="208" t="str">
        <f>IF(M14="","",VLOOKUP(M14,個人番号,名簿!$I$1,FALSE))</f>
        <v/>
      </c>
      <c r="W14" s="220" t="s">
        <v>2145</v>
      </c>
      <c r="X14" s="192" t="str">
        <f>Q7</f>
        <v/>
      </c>
      <c r="Y14" s="241">
        <f>M7</f>
        <v>0</v>
      </c>
      <c r="Z14" s="241">
        <f>M8</f>
        <v>0</v>
      </c>
      <c r="AA14" s="241">
        <f>M9</f>
        <v>0</v>
      </c>
      <c r="AB14" s="241">
        <f>M10</f>
        <v>0</v>
      </c>
      <c r="AC14" s="241">
        <f>M11</f>
        <v>0</v>
      </c>
      <c r="AD14" s="241">
        <f>M12</f>
        <v>0</v>
      </c>
      <c r="AE14" s="238">
        <f>S7</f>
        <v>0</v>
      </c>
    </row>
    <row r="15" spans="1:31" ht="27.6" customHeight="1">
      <c r="A15" s="258" t="s">
        <v>2374</v>
      </c>
      <c r="B15" s="205"/>
      <c r="C15" s="201" t="str">
        <f t="shared" si="0"/>
        <v/>
      </c>
      <c r="D15" s="191" t="str">
        <f>IF(B15="","",VLOOKUP(B15,個人番号,名簿!$D$1,FALSE))</f>
        <v/>
      </c>
      <c r="E15" s="191" t="str">
        <f>IF(B15="","",VLOOKUP(B15,個人番号,名簿!$E$1,FALSE))</f>
        <v/>
      </c>
      <c r="F15" s="187" t="str">
        <f>IF(B15="","",VLOOKUP(B15,個人番号,名簿!$H$1,FALSE))</f>
        <v/>
      </c>
      <c r="G15" s="191" t="str">
        <f>IF(B15="","",VLOOKUP(B15,個人番号,名簿!$F$1,FALSE))</f>
        <v/>
      </c>
      <c r="H15" s="286"/>
      <c r="I15" s="431" t="str">
        <f>IF(B15="","",VLOOKUP(B15,個人番号,名簿!$J$1,FALSE))</f>
        <v/>
      </c>
      <c r="J15" s="208" t="str">
        <f>IF(B15="","",VLOOKUP(B15,個人番号,名簿!$I$1,FALSE))</f>
        <v/>
      </c>
      <c r="L15" s="258" t="s">
        <v>2374</v>
      </c>
      <c r="M15" s="205"/>
      <c r="N15" s="201" t="str">
        <f t="shared" si="1"/>
        <v/>
      </c>
      <c r="O15" s="191" t="str">
        <f>IF(M15="","",VLOOKUP(M15,個人番号,名簿!$D$1,FALSE))</f>
        <v/>
      </c>
      <c r="P15" s="191" t="str">
        <f>IF(M15="","",VLOOKUP(M15,個人番号,名簿!$E$1,FALSE))</f>
        <v/>
      </c>
      <c r="Q15" s="187" t="str">
        <f>IF(M15="","",VLOOKUP(M15,個人番号,名簿!$H$1,FALSE))</f>
        <v/>
      </c>
      <c r="R15" s="191" t="str">
        <f>IF(M15="","",VLOOKUP(M15,個人番号,名簿!$F$1,FALSE))</f>
        <v/>
      </c>
      <c r="S15" s="286"/>
      <c r="T15" s="431" t="str">
        <f>IF(M15="","",VLOOKUP(M15,個人番号,名簿!$J$1,FALSE))</f>
        <v/>
      </c>
      <c r="U15" s="208" t="str">
        <f>IF(M15="","",VLOOKUP(M15,個人番号,名簿!$I$1,FALSE))</f>
        <v/>
      </c>
      <c r="W15" s="218" t="s">
        <v>2152</v>
      </c>
      <c r="X15" s="214" t="str">
        <f>F13</f>
        <v/>
      </c>
      <c r="Y15" s="242">
        <f>B13</f>
        <v>0</v>
      </c>
      <c r="Z15" s="242">
        <f>B14</f>
        <v>0</v>
      </c>
      <c r="AA15" s="242">
        <f>B15</f>
        <v>0</v>
      </c>
      <c r="AB15" s="242">
        <f>B16</f>
        <v>0</v>
      </c>
      <c r="AC15" s="242">
        <f>B17</f>
        <v>0</v>
      </c>
      <c r="AD15" s="242">
        <f>B18</f>
        <v>0</v>
      </c>
      <c r="AE15" s="239">
        <f>H13</f>
        <v>0</v>
      </c>
    </row>
    <row r="16" spans="1:31" ht="27.6" customHeight="1" thickBot="1">
      <c r="A16" s="258"/>
      <c r="B16" s="205"/>
      <c r="C16" s="201" t="str">
        <f t="shared" si="0"/>
        <v/>
      </c>
      <c r="D16" s="191" t="str">
        <f>IF(B16="","",VLOOKUP(B16,個人番号,名簿!$D$1,FALSE))</f>
        <v/>
      </c>
      <c r="E16" s="191" t="str">
        <f>IF(B16="","",VLOOKUP(B16,個人番号,名簿!$E$1,FALSE))</f>
        <v/>
      </c>
      <c r="F16" s="187" t="str">
        <f>IF(B16="","",VLOOKUP(B16,個人番号,名簿!$H$1,FALSE))</f>
        <v/>
      </c>
      <c r="G16" s="191" t="str">
        <f>IF(B16="","",VLOOKUP(B16,個人番号,名簿!$F$1,FALSE))</f>
        <v/>
      </c>
      <c r="H16" s="286"/>
      <c r="I16" s="431" t="str">
        <f>IF(B16="","",VLOOKUP(B16,個人番号,名簿!$J$1,FALSE))</f>
        <v/>
      </c>
      <c r="J16" s="208" t="str">
        <f>IF(B16="","",VLOOKUP(B16,個人番号,名簿!$I$1,FALSE))</f>
        <v/>
      </c>
      <c r="L16" s="258"/>
      <c r="M16" s="205"/>
      <c r="N16" s="201" t="str">
        <f t="shared" si="1"/>
        <v/>
      </c>
      <c r="O16" s="191" t="str">
        <f>IF(M16="","",VLOOKUP(M16,個人番号,名簿!$D$1,FALSE))</f>
        <v/>
      </c>
      <c r="P16" s="191" t="str">
        <f>IF(M16="","",VLOOKUP(M16,個人番号,名簿!$E$1,FALSE))</f>
        <v/>
      </c>
      <c r="Q16" s="187" t="str">
        <f>IF(M16="","",VLOOKUP(M16,個人番号,名簿!$H$1,FALSE))</f>
        <v/>
      </c>
      <c r="R16" s="191" t="str">
        <f>IF(M16="","",VLOOKUP(M16,個人番号,名簿!$F$1,FALSE))</f>
        <v/>
      </c>
      <c r="S16" s="286"/>
      <c r="T16" s="431" t="str">
        <f>IF(M16="","",VLOOKUP(M16,個人番号,名簿!$J$1,FALSE))</f>
        <v/>
      </c>
      <c r="U16" s="208" t="str">
        <f>IF(M16="","",VLOOKUP(M16,個人番号,名簿!$I$1,FALSE))</f>
        <v/>
      </c>
      <c r="W16" s="220" t="s">
        <v>2153</v>
      </c>
      <c r="X16" s="192" t="str">
        <f>Q13</f>
        <v/>
      </c>
      <c r="Y16" s="241">
        <f>M13</f>
        <v>0</v>
      </c>
      <c r="Z16" s="241">
        <f>M14</f>
        <v>0</v>
      </c>
      <c r="AA16" s="241">
        <f>M15</f>
        <v>0</v>
      </c>
      <c r="AB16" s="241">
        <f>M16</f>
        <v>0</v>
      </c>
      <c r="AC16" s="241">
        <f>M17</f>
        <v>0</v>
      </c>
      <c r="AD16" s="241">
        <f>M18</f>
        <v>0</v>
      </c>
      <c r="AE16" s="238">
        <f>S13</f>
        <v>0</v>
      </c>
    </row>
    <row r="17" spans="1:35" ht="27.6" customHeight="1">
      <c r="A17" s="258" t="s">
        <v>2429</v>
      </c>
      <c r="B17" s="205"/>
      <c r="C17" s="201" t="str">
        <f t="shared" si="0"/>
        <v/>
      </c>
      <c r="D17" s="191" t="str">
        <f>IF(B17="","",VLOOKUP(B17,個人番号,名簿!$D$1,FALSE))</f>
        <v/>
      </c>
      <c r="E17" s="191" t="str">
        <f>IF(B17="","",VLOOKUP(B17,個人番号,名簿!$E$1,FALSE))</f>
        <v/>
      </c>
      <c r="F17" s="187" t="str">
        <f>IF(B17="","",VLOOKUP(B17,個人番号,名簿!$H$1,FALSE))</f>
        <v/>
      </c>
      <c r="G17" s="191" t="str">
        <f>IF(B17="","",VLOOKUP(B17,個人番号,名簿!$F$1,FALSE))</f>
        <v/>
      </c>
      <c r="H17" s="286"/>
      <c r="I17" s="431" t="str">
        <f>IF(B17="","",VLOOKUP(B17,個人番号,名簿!$J$1,FALSE))</f>
        <v/>
      </c>
      <c r="J17" s="208" t="str">
        <f>IF(B17="","",VLOOKUP(B17,個人番号,名簿!$I$1,FALSE))</f>
        <v/>
      </c>
      <c r="L17" s="258" t="s">
        <v>2429</v>
      </c>
      <c r="M17" s="205"/>
      <c r="N17" s="201" t="str">
        <f t="shared" si="1"/>
        <v/>
      </c>
      <c r="O17" s="191" t="str">
        <f>IF(M17="","",VLOOKUP(M17,個人番号,名簿!$D$1,FALSE))</f>
        <v/>
      </c>
      <c r="P17" s="191" t="str">
        <f>IF(M17="","",VLOOKUP(M17,個人番号,名簿!$E$1,FALSE))</f>
        <v/>
      </c>
      <c r="Q17" s="187" t="str">
        <f>IF(M17="","",VLOOKUP(M17,個人番号,名簿!$H$1,FALSE))</f>
        <v/>
      </c>
      <c r="R17" s="191" t="str">
        <f>IF(M17="","",VLOOKUP(M17,個人番号,名簿!$F$1,FALSE))</f>
        <v/>
      </c>
      <c r="S17" s="286"/>
      <c r="T17" s="431" t="str">
        <f>IF(M17="","",VLOOKUP(M17,個人番号,名簿!$J$1,FALSE))</f>
        <v/>
      </c>
      <c r="U17" s="208" t="str">
        <f>IF(M17="","",VLOOKUP(M17,個人番号,名簿!$I$1,FALSE))</f>
        <v/>
      </c>
    </row>
    <row r="18" spans="1:35" ht="27.6" customHeight="1" thickBot="1">
      <c r="A18" s="259"/>
      <c r="B18" s="206"/>
      <c r="C18" s="202" t="str">
        <f t="shared" si="0"/>
        <v/>
      </c>
      <c r="D18" s="192" t="str">
        <f>IF(B18="","",VLOOKUP(B18,個人番号,名簿!$D$1,FALSE))</f>
        <v/>
      </c>
      <c r="E18" s="192" t="str">
        <f>IF(B18="","",VLOOKUP(B18,個人番号,名簿!$E$1,FALSE))</f>
        <v/>
      </c>
      <c r="F18" s="188" t="str">
        <f>IF(B18="","",VLOOKUP(B18,個人番号,名簿!$H$1,FALSE))</f>
        <v/>
      </c>
      <c r="G18" s="192" t="str">
        <f>IF(B18="","",VLOOKUP(B18,個人番号,名簿!$F$1,FALSE))</f>
        <v/>
      </c>
      <c r="H18" s="287"/>
      <c r="I18" s="432" t="str">
        <f>IF(B18="","",VLOOKUP(B18,個人番号,名簿!$J$1,FALSE))</f>
        <v/>
      </c>
      <c r="J18" s="209" t="str">
        <f>IF(B18="","",VLOOKUP(B18,個人番号,名簿!$I$1,FALSE))</f>
        <v/>
      </c>
      <c r="L18" s="259"/>
      <c r="M18" s="206"/>
      <c r="N18" s="202" t="str">
        <f t="shared" si="1"/>
        <v/>
      </c>
      <c r="O18" s="192" t="str">
        <f>IF(M18="","",VLOOKUP(M18,個人番号,名簿!$D$1,FALSE))</f>
        <v/>
      </c>
      <c r="P18" s="192" t="str">
        <f>IF(M18="","",VLOOKUP(M18,個人番号,名簿!$E$1,FALSE))</f>
        <v/>
      </c>
      <c r="Q18" s="188" t="str">
        <f>IF(M18="","",VLOOKUP(M18,個人番号,名簿!$H$1,FALSE))</f>
        <v/>
      </c>
      <c r="R18" s="192" t="str">
        <f>IF(M18="","",VLOOKUP(M18,個人番号,名簿!$F$1,FALSE))</f>
        <v/>
      </c>
      <c r="S18" s="287"/>
      <c r="T18" s="432" t="str">
        <f>IF(M18="","",VLOOKUP(M18,個人番号,名簿!$J$1,FALSE))</f>
        <v/>
      </c>
      <c r="U18" s="209" t="str">
        <f>IF(M18="","",VLOOKUP(M18,個人番号,名簿!$I$1,FALSE))</f>
        <v/>
      </c>
      <c r="W18" s="285" t="s">
        <v>2</v>
      </c>
    </row>
    <row r="19" spans="1:35" ht="27.6" customHeight="1" thickBot="1">
      <c r="A19" s="234" t="s">
        <v>2330</v>
      </c>
      <c r="B19" s="212"/>
      <c r="C19" s="213" t="str">
        <f t="shared" si="0"/>
        <v/>
      </c>
      <c r="D19" s="214" t="str">
        <f>IF(B19="","",VLOOKUP(B19,個人番号,名簿!$D$1,FALSE))</f>
        <v/>
      </c>
      <c r="E19" s="214" t="str">
        <f>IF(B19="","",VLOOKUP(B19,個人番号,名簿!$E$1,FALSE))</f>
        <v/>
      </c>
      <c r="F19" s="250" t="str">
        <f>IF(B19="","",VLOOKUP(B19,個人番号,名簿!$H$1,FALSE))</f>
        <v/>
      </c>
      <c r="G19" s="214" t="str">
        <f>IF(B19="","",VLOOKUP(B19,個人番号,名簿!$F$1,FALSE))</f>
        <v/>
      </c>
      <c r="H19" s="381"/>
      <c r="I19" s="427" t="str">
        <f>IF(B19="","",VLOOKUP(B19,個人番号,名簿!$J$1,FALSE))</f>
        <v/>
      </c>
      <c r="J19" s="215" t="str">
        <f>IF(B19="","",VLOOKUP(B19,個人番号,名簿!$I$1,FALSE))</f>
        <v/>
      </c>
      <c r="L19" s="234" t="s">
        <v>2330</v>
      </c>
      <c r="M19" s="212"/>
      <c r="N19" s="213" t="str">
        <f t="shared" si="1"/>
        <v/>
      </c>
      <c r="O19" s="214" t="str">
        <f>IF(M19="","",VLOOKUP(M19,個人番号,名簿!$D$1,FALSE))</f>
        <v/>
      </c>
      <c r="P19" s="214" t="str">
        <f>IF(M19="","",VLOOKUP(M19,個人番号,名簿!$E$1,FALSE))</f>
        <v/>
      </c>
      <c r="Q19" s="250" t="str">
        <f>IF(M19="","",VLOOKUP(M19,個人番号,名簿!$H$1,FALSE))</f>
        <v/>
      </c>
      <c r="R19" s="214" t="str">
        <f>IF(M19="","",VLOOKUP(M19,個人番号,名簿!$F$1,FALSE))</f>
        <v/>
      </c>
      <c r="S19" s="381"/>
      <c r="T19" s="427" t="str">
        <f>IF(M19="","",VLOOKUP(M19,個人番号,名簿!$J$1,FALSE))</f>
        <v/>
      </c>
      <c r="U19" s="215" t="str">
        <f>IF(M19="","",VLOOKUP(M19,個人番号,名簿!$I$1,FALSE))</f>
        <v/>
      </c>
      <c r="W19" s="210" t="s">
        <v>483</v>
      </c>
      <c r="X19" s="210" t="s">
        <v>1079</v>
      </c>
      <c r="Y19" s="235" t="s">
        <v>1545</v>
      </c>
      <c r="Z19" s="235" t="s">
        <v>1546</v>
      </c>
      <c r="AA19" s="235" t="s">
        <v>1547</v>
      </c>
      <c r="AB19" s="235" t="s">
        <v>1548</v>
      </c>
      <c r="AC19" s="235" t="s">
        <v>1549</v>
      </c>
      <c r="AD19" s="235" t="s">
        <v>1550</v>
      </c>
      <c r="AE19" s="235" t="s">
        <v>1551</v>
      </c>
      <c r="AF19" s="235" t="s">
        <v>1552</v>
      </c>
      <c r="AG19" s="210" t="s">
        <v>1542</v>
      </c>
      <c r="AH19" s="210" t="s">
        <v>2548</v>
      </c>
      <c r="AI19" s="210" t="s">
        <v>2606</v>
      </c>
    </row>
    <row r="20" spans="1:35" ht="27.6" customHeight="1" thickBot="1">
      <c r="A20" s="232" t="s">
        <v>2331</v>
      </c>
      <c r="B20" s="205"/>
      <c r="C20" s="201" t="str">
        <f t="shared" si="0"/>
        <v/>
      </c>
      <c r="D20" s="191" t="str">
        <f>IF(B20="","",VLOOKUP(B20,個人番号,名簿!$D$1,FALSE))</f>
        <v/>
      </c>
      <c r="E20" s="191" t="str">
        <f>IF(B20="","",VLOOKUP(B20,個人番号,名簿!$E$1,FALSE))</f>
        <v/>
      </c>
      <c r="F20" s="187" t="str">
        <f>IF(B20="","",VLOOKUP(B20,個人番号,名簿!$H$1,FALSE))</f>
        <v/>
      </c>
      <c r="G20" s="191" t="str">
        <f>IF(B20="","",VLOOKUP(B20,個人番号,名簿!$F$1,FALSE))</f>
        <v/>
      </c>
      <c r="H20" s="244"/>
      <c r="I20" s="431" t="str">
        <f>IF(B20="","",VLOOKUP(B20,個人番号,名簿!$J$1,FALSE))</f>
        <v/>
      </c>
      <c r="J20" s="208" t="str">
        <f>IF(B20="","",VLOOKUP(B20,個人番号,名簿!$I$1,FALSE))</f>
        <v/>
      </c>
      <c r="L20" s="232" t="s">
        <v>2331</v>
      </c>
      <c r="M20" s="205"/>
      <c r="N20" s="201" t="str">
        <f t="shared" si="1"/>
        <v/>
      </c>
      <c r="O20" s="191" t="str">
        <f>IF(M20="","",VLOOKUP(M20,個人番号,名簿!$D$1,FALSE))</f>
        <v/>
      </c>
      <c r="P20" s="191" t="str">
        <f>IF(M20="","",VLOOKUP(M20,個人番号,名簿!$E$1,FALSE))</f>
        <v/>
      </c>
      <c r="Q20" s="187" t="str">
        <f>IF(M20="","",VLOOKUP(M20,個人番号,名簿!$H$1,FALSE))</f>
        <v/>
      </c>
      <c r="R20" s="191" t="str">
        <f>IF(M20="","",VLOOKUP(M20,個人番号,名簿!$F$1,FALSE))</f>
        <v/>
      </c>
      <c r="S20" s="244"/>
      <c r="T20" s="431" t="str">
        <f>IF(M20="","",VLOOKUP(M20,個人番号,名簿!$J$1,FALSE))</f>
        <v/>
      </c>
      <c r="U20" s="208" t="str">
        <f>IF(M20="","",VLOOKUP(M20,個人番号,名簿!$I$1,FALSE))</f>
        <v/>
      </c>
      <c r="W20" s="225">
        <f>$S$1</f>
        <v>0</v>
      </c>
      <c r="X20" s="226" t="str">
        <f>$B$4</f>
        <v/>
      </c>
      <c r="Y20" s="236">
        <f>$B$49</f>
        <v>0</v>
      </c>
      <c r="Z20" s="236">
        <f>$B$50</f>
        <v>0</v>
      </c>
      <c r="AA20" s="236">
        <f>$B$51</f>
        <v>0</v>
      </c>
      <c r="AB20" s="226">
        <f>$C$49</f>
        <v>0</v>
      </c>
      <c r="AC20" s="226">
        <f>$C$50</f>
        <v>0</v>
      </c>
      <c r="AD20" s="226">
        <f>$C$51</f>
        <v>0</v>
      </c>
      <c r="AE20" s="226">
        <f>$C$54</f>
        <v>0</v>
      </c>
      <c r="AF20" s="226">
        <f>$B$55</f>
        <v>0</v>
      </c>
      <c r="AG20" s="227">
        <f>$C$55</f>
        <v>0</v>
      </c>
      <c r="AH20" s="227" t="str">
        <f>IF($G$53="","",$G$53)</f>
        <v/>
      </c>
      <c r="AI20" s="227">
        <f>$P$4</f>
        <v>0</v>
      </c>
    </row>
    <row r="21" spans="1:35" ht="27.6" customHeight="1">
      <c r="A21" s="232" t="s">
        <v>2332</v>
      </c>
      <c r="B21" s="205"/>
      <c r="C21" s="201" t="str">
        <f t="shared" si="0"/>
        <v/>
      </c>
      <c r="D21" s="191" t="str">
        <f>IF(B21="","",VLOOKUP(B21,個人番号,名簿!$D$1,FALSE))</f>
        <v/>
      </c>
      <c r="E21" s="191" t="str">
        <f>IF(B21="","",VLOOKUP(B21,個人番号,名簿!$E$1,FALSE))</f>
        <v/>
      </c>
      <c r="F21" s="187" t="str">
        <f>IF(B21="","",VLOOKUP(B21,個人番号,名簿!$H$1,FALSE))</f>
        <v/>
      </c>
      <c r="G21" s="191" t="str">
        <f>IF(B21="","",VLOOKUP(B21,個人番号,名簿!$F$1,FALSE))</f>
        <v/>
      </c>
      <c r="H21" s="244"/>
      <c r="I21" s="431" t="str">
        <f>IF(B21="","",VLOOKUP(B21,個人番号,名簿!$J$1,FALSE))</f>
        <v/>
      </c>
      <c r="J21" s="208" t="str">
        <f>IF(B21="","",VLOOKUP(B21,個人番号,名簿!$I$1,FALSE))</f>
        <v/>
      </c>
      <c r="L21" s="232" t="s">
        <v>2332</v>
      </c>
      <c r="M21" s="205"/>
      <c r="N21" s="201" t="str">
        <f t="shared" si="1"/>
        <v/>
      </c>
      <c r="O21" s="191" t="str">
        <f>IF(M21="","",VLOOKUP(M21,個人番号,名簿!$D$1,FALSE))</f>
        <v/>
      </c>
      <c r="P21" s="191" t="str">
        <f>IF(M21="","",VLOOKUP(M21,個人番号,名簿!$E$1,FALSE))</f>
        <v/>
      </c>
      <c r="Q21" s="187" t="str">
        <f>IF(M21="","",VLOOKUP(M21,個人番号,名簿!$H$1,FALSE))</f>
        <v/>
      </c>
      <c r="R21" s="191" t="str">
        <f>IF(M21="","",VLOOKUP(M21,個人番号,名簿!$F$1,FALSE))</f>
        <v/>
      </c>
      <c r="S21" s="244"/>
      <c r="T21" s="431" t="str">
        <f>IF(M21="","",VLOOKUP(M21,個人番号,名簿!$J$1,FALSE))</f>
        <v/>
      </c>
      <c r="U21" s="208" t="str">
        <f>IF(M21="","",VLOOKUP(M21,個人番号,名簿!$I$1,FALSE))</f>
        <v/>
      </c>
    </row>
    <row r="22" spans="1:35" ht="27.6" customHeight="1">
      <c r="A22" s="232" t="s">
        <v>2333</v>
      </c>
      <c r="B22" s="205"/>
      <c r="C22" s="201" t="str">
        <f t="shared" si="0"/>
        <v/>
      </c>
      <c r="D22" s="191" t="str">
        <f>IF(B22="","",VLOOKUP(B22,個人番号,名簿!$D$1,FALSE))</f>
        <v/>
      </c>
      <c r="E22" s="191" t="str">
        <f>IF(B22="","",VLOOKUP(B22,個人番号,名簿!$E$1,FALSE))</f>
        <v/>
      </c>
      <c r="F22" s="187" t="str">
        <f>IF(B22="","",VLOOKUP(B22,個人番号,名簿!$H$1,FALSE))</f>
        <v/>
      </c>
      <c r="G22" s="191" t="str">
        <f>IF(B22="","",VLOOKUP(B22,個人番号,名簿!$F$1,FALSE))</f>
        <v/>
      </c>
      <c r="H22" s="244"/>
      <c r="I22" s="431" t="str">
        <f>IF(B22="","",VLOOKUP(B22,個人番号,名簿!$J$1,FALSE))</f>
        <v/>
      </c>
      <c r="J22" s="208" t="str">
        <f>IF(B22="","",VLOOKUP(B22,個人番号,名簿!$I$1,FALSE))</f>
        <v/>
      </c>
      <c r="L22" s="232" t="s">
        <v>2314</v>
      </c>
      <c r="M22" s="205"/>
      <c r="N22" s="201" t="str">
        <f t="shared" si="1"/>
        <v/>
      </c>
      <c r="O22" s="191" t="str">
        <f>IF(M22="","",VLOOKUP(M22,個人番号,名簿!$D$1,FALSE))</f>
        <v/>
      </c>
      <c r="P22" s="191" t="str">
        <f>IF(M22="","",VLOOKUP(M22,個人番号,名簿!$E$1,FALSE))</f>
        <v/>
      </c>
      <c r="Q22" s="187" t="str">
        <f>IF(M22="","",VLOOKUP(M22,個人番号,名簿!$H$1,FALSE))</f>
        <v/>
      </c>
      <c r="R22" s="191" t="str">
        <f>IF(M22="","",VLOOKUP(M22,個人番号,名簿!$F$1,FALSE))</f>
        <v/>
      </c>
      <c r="S22" s="244"/>
      <c r="T22" s="431" t="str">
        <f>IF(M22="","",VLOOKUP(M22,個人番号,名簿!$J$1,FALSE))</f>
        <v/>
      </c>
      <c r="U22" s="208" t="str">
        <f>IF(M22="","",VLOOKUP(M22,個人番号,名簿!$I$1,FALSE))</f>
        <v/>
      </c>
      <c r="X22" s="185" t="s">
        <v>2593</v>
      </c>
    </row>
    <row r="23" spans="1:35" ht="27.6" customHeight="1">
      <c r="A23" s="232" t="s">
        <v>2317</v>
      </c>
      <c r="B23" s="205"/>
      <c r="C23" s="201" t="str">
        <f t="shared" si="0"/>
        <v/>
      </c>
      <c r="D23" s="191" t="str">
        <f>IF(B23="","",VLOOKUP(B23,個人番号,名簿!$D$1,FALSE))</f>
        <v/>
      </c>
      <c r="E23" s="191" t="str">
        <f>IF(B23="","",VLOOKUP(B23,個人番号,名簿!$E$1,FALSE))</f>
        <v/>
      </c>
      <c r="F23" s="187" t="str">
        <f>IF(B23="","",VLOOKUP(B23,個人番号,名簿!$H$1,FALSE))</f>
        <v/>
      </c>
      <c r="G23" s="191" t="str">
        <f>IF(B23="","",VLOOKUP(B23,個人番号,名簿!$F$1,FALSE))</f>
        <v/>
      </c>
      <c r="H23" s="244"/>
      <c r="I23" s="431" t="str">
        <f>IF(B23="","",VLOOKUP(B23,個人番号,名簿!$J$1,FALSE))</f>
        <v/>
      </c>
      <c r="J23" s="208" t="str">
        <f>IF(B23="","",VLOOKUP(B23,個人番号,名簿!$I$1,FALSE))</f>
        <v/>
      </c>
      <c r="L23" s="232" t="s">
        <v>2335</v>
      </c>
      <c r="M23" s="205"/>
      <c r="N23" s="201" t="str">
        <f t="shared" si="1"/>
        <v/>
      </c>
      <c r="O23" s="191" t="str">
        <f>IF(M23="","",VLOOKUP(M23,個人番号,名簿!$D$1,FALSE))</f>
        <v/>
      </c>
      <c r="P23" s="191" t="str">
        <f>IF(M23="","",VLOOKUP(M23,個人番号,名簿!$E$1,FALSE))</f>
        <v/>
      </c>
      <c r="Q23" s="187" t="str">
        <f>IF(M23="","",VLOOKUP(M23,個人番号,名簿!$H$1,FALSE))</f>
        <v/>
      </c>
      <c r="R23" s="191" t="str">
        <f>IF(M23="","",VLOOKUP(M23,個人番号,名簿!$F$1,FALSE))</f>
        <v/>
      </c>
      <c r="S23" s="286"/>
      <c r="T23" s="431" t="str">
        <f>IF(M23="","",VLOOKUP(M23,個人番号,名簿!$J$1,FALSE))</f>
        <v/>
      </c>
      <c r="U23" s="208" t="str">
        <f>IF(M23="","",VLOOKUP(M23,個人番号,名簿!$I$1,FALSE))</f>
        <v/>
      </c>
      <c r="X23" s="185" t="s">
        <v>2594</v>
      </c>
    </row>
    <row r="24" spans="1:35" ht="27.6" customHeight="1">
      <c r="A24" s="232" t="s">
        <v>2319</v>
      </c>
      <c r="B24" s="205"/>
      <c r="C24" s="201" t="str">
        <f t="shared" si="0"/>
        <v/>
      </c>
      <c r="D24" s="191" t="str">
        <f>IF(B24="","",VLOOKUP(B24,個人番号,名簿!$D$1,FALSE))</f>
        <v/>
      </c>
      <c r="E24" s="191" t="str">
        <f>IF(B24="","",VLOOKUP(B24,個人番号,名簿!$E$1,FALSE))</f>
        <v/>
      </c>
      <c r="F24" s="187" t="str">
        <f>IF(B24="","",VLOOKUP(B24,個人番号,名簿!$H$1,FALSE))</f>
        <v/>
      </c>
      <c r="G24" s="191" t="str">
        <f>IF(B24="","",VLOOKUP(B24,個人番号,名簿!$F$1,FALSE))</f>
        <v/>
      </c>
      <c r="H24" s="244"/>
      <c r="I24" s="431" t="str">
        <f>IF(B24="","",VLOOKUP(B24,個人番号,名簿!$J$1,FALSE))</f>
        <v/>
      </c>
      <c r="J24" s="208" t="str">
        <f>IF(B24="","",VLOOKUP(B24,個人番号,名簿!$I$1,FALSE))</f>
        <v/>
      </c>
      <c r="L24" s="232" t="s">
        <v>2319</v>
      </c>
      <c r="M24" s="205"/>
      <c r="N24" s="201" t="str">
        <f t="shared" si="1"/>
        <v/>
      </c>
      <c r="O24" s="191" t="str">
        <f>IF(M24="","",VLOOKUP(M24,個人番号,名簿!$D$1,FALSE))</f>
        <v/>
      </c>
      <c r="P24" s="191" t="str">
        <f>IF(M24="","",VLOOKUP(M24,個人番号,名簿!$E$1,FALSE))</f>
        <v/>
      </c>
      <c r="Q24" s="187" t="str">
        <f>IF(M24="","",VLOOKUP(M24,個人番号,名簿!$H$1,FALSE))</f>
        <v/>
      </c>
      <c r="R24" s="191" t="str">
        <f>IF(M24="","",VLOOKUP(M24,個人番号,名簿!$F$1,FALSE))</f>
        <v/>
      </c>
      <c r="S24" s="244"/>
      <c r="T24" s="431" t="str">
        <f>IF(M24="","",VLOOKUP(M24,個人番号,名簿!$J$1,FALSE))</f>
        <v/>
      </c>
      <c r="U24" s="208" t="str">
        <f>IF(M24="","",VLOOKUP(M24,個人番号,名簿!$I$1,FALSE))</f>
        <v/>
      </c>
      <c r="X24" s="185" t="s">
        <v>2595</v>
      </c>
    </row>
    <row r="25" spans="1:35" ht="27.6" customHeight="1">
      <c r="A25" s="232" t="s">
        <v>2334</v>
      </c>
      <c r="B25" s="205"/>
      <c r="C25" s="201" t="str">
        <f t="shared" si="0"/>
        <v/>
      </c>
      <c r="D25" s="191" t="str">
        <f>IF(B25="","",VLOOKUP(B25,個人番号,名簿!$D$1,FALSE))</f>
        <v/>
      </c>
      <c r="E25" s="191" t="str">
        <f>IF(B25="","",VLOOKUP(B25,個人番号,名簿!$E$1,FALSE))</f>
        <v/>
      </c>
      <c r="F25" s="187" t="str">
        <f>IF(B25="","",VLOOKUP(B25,個人番号,名簿!$H$1,FALSE))</f>
        <v/>
      </c>
      <c r="G25" s="191" t="str">
        <f>IF(B25="","",VLOOKUP(B25,個人番号,名簿!$F$1,FALSE))</f>
        <v/>
      </c>
      <c r="H25" s="286"/>
      <c r="I25" s="431" t="str">
        <f>IF(B25="","",VLOOKUP(B25,個人番号,名簿!$J$1,FALSE))</f>
        <v/>
      </c>
      <c r="J25" s="208" t="str">
        <f>IF(B25="","",VLOOKUP(B25,個人番号,名簿!$I$1,FALSE))</f>
        <v/>
      </c>
      <c r="L25" s="232" t="s">
        <v>2321</v>
      </c>
      <c r="M25" s="205"/>
      <c r="N25" s="201" t="str">
        <f t="shared" si="1"/>
        <v/>
      </c>
      <c r="O25" s="191" t="str">
        <f>IF(M25="","",VLOOKUP(M25,個人番号,名簿!$D$1,FALSE))</f>
        <v/>
      </c>
      <c r="P25" s="191" t="str">
        <f>IF(M25="","",VLOOKUP(M25,個人番号,名簿!$E$1,FALSE))</f>
        <v/>
      </c>
      <c r="Q25" s="187" t="str">
        <f>IF(M25="","",VLOOKUP(M25,個人番号,名簿!$H$1,FALSE))</f>
        <v/>
      </c>
      <c r="R25" s="191" t="str">
        <f>IF(M25="","",VLOOKUP(M25,個人番号,名簿!$F$1,FALSE))</f>
        <v/>
      </c>
      <c r="S25" s="244"/>
      <c r="T25" s="431" t="str">
        <f>IF(M25="","",VLOOKUP(M25,個人番号,名簿!$J$1,FALSE))</f>
        <v/>
      </c>
      <c r="U25" s="208" t="str">
        <f>IF(M25="","",VLOOKUP(M25,個人番号,名簿!$I$1,FALSE))</f>
        <v/>
      </c>
      <c r="X25" s="185" t="s">
        <v>2596</v>
      </c>
    </row>
    <row r="26" spans="1:35" ht="27.6" customHeight="1">
      <c r="A26" s="232" t="s">
        <v>2321</v>
      </c>
      <c r="B26" s="205"/>
      <c r="C26" s="201" t="str">
        <f t="shared" si="0"/>
        <v/>
      </c>
      <c r="D26" s="191" t="str">
        <f>IF(B26="","",VLOOKUP(B26,個人番号,名簿!$D$1,FALSE))</f>
        <v/>
      </c>
      <c r="E26" s="191" t="str">
        <f>IF(B26="","",VLOOKUP(B26,個人番号,名簿!$E$1,FALSE))</f>
        <v/>
      </c>
      <c r="F26" s="187" t="str">
        <f>IF(B26="","",VLOOKUP(B26,個人番号,名簿!$H$1,FALSE))</f>
        <v/>
      </c>
      <c r="G26" s="191" t="str">
        <f>IF(B26="","",VLOOKUP(B26,個人番号,名簿!$F$1,FALSE))</f>
        <v/>
      </c>
      <c r="H26" s="244"/>
      <c r="I26" s="431" t="str">
        <f>IF(B26="","",VLOOKUP(B26,個人番号,名簿!$J$1,FALSE))</f>
        <v/>
      </c>
      <c r="J26" s="208" t="str">
        <f>IF(B26="","",VLOOKUP(B26,個人番号,名簿!$I$1,FALSE))</f>
        <v/>
      </c>
      <c r="L26" s="232" t="s">
        <v>2329</v>
      </c>
      <c r="M26" s="205"/>
      <c r="N26" s="201" t="str">
        <f t="shared" si="1"/>
        <v/>
      </c>
      <c r="O26" s="191" t="str">
        <f>IF(M26="","",VLOOKUP(M26,個人番号,名簿!$D$1,FALSE))</f>
        <v/>
      </c>
      <c r="P26" s="191" t="str">
        <f>IF(M26="","",VLOOKUP(M26,個人番号,名簿!$E$1,FALSE))</f>
        <v/>
      </c>
      <c r="Q26" s="187" t="str">
        <f>IF(M26="","",VLOOKUP(M26,個人番号,名簿!$H$1,FALSE))</f>
        <v/>
      </c>
      <c r="R26" s="191" t="str">
        <f>IF(M26="","",VLOOKUP(M26,個人番号,名簿!$F$1,FALSE))</f>
        <v/>
      </c>
      <c r="S26" s="244"/>
      <c r="T26" s="431" t="str">
        <f>IF(M26="","",VLOOKUP(M26,個人番号,名簿!$J$1,FALSE))</f>
        <v/>
      </c>
      <c r="U26" s="208" t="str">
        <f>IF(M26="","",VLOOKUP(M26,個人番号,名簿!$I$1,FALSE))</f>
        <v/>
      </c>
      <c r="X26" s="185" t="s">
        <v>2597</v>
      </c>
    </row>
    <row r="27" spans="1:35" ht="27.6" customHeight="1">
      <c r="A27" s="232" t="s">
        <v>2323</v>
      </c>
      <c r="B27" s="205"/>
      <c r="C27" s="201" t="str">
        <f t="shared" si="0"/>
        <v/>
      </c>
      <c r="D27" s="191" t="str">
        <f>IF(B27="","",VLOOKUP(B27,個人番号,名簿!$D$1,FALSE))</f>
        <v/>
      </c>
      <c r="E27" s="191" t="str">
        <f>IF(B27="","",VLOOKUP(B27,個人番号,名簿!$E$1,FALSE))</f>
        <v/>
      </c>
      <c r="F27" s="187" t="str">
        <f>IF(B27="","",VLOOKUP(B27,個人番号,名簿!$H$1,FALSE))</f>
        <v/>
      </c>
      <c r="G27" s="191" t="str">
        <f>IF(B27="","",VLOOKUP(B27,個人番号,名簿!$F$1,FALSE))</f>
        <v/>
      </c>
      <c r="H27" s="244"/>
      <c r="I27" s="431" t="str">
        <f>IF(B27="","",VLOOKUP(B27,個人番号,名簿!$J$1,FALSE))</f>
        <v/>
      </c>
      <c r="J27" s="208" t="str">
        <f>IF(B27="","",VLOOKUP(B27,個人番号,名簿!$I$1,FALSE))</f>
        <v/>
      </c>
      <c r="L27" s="232" t="s">
        <v>490</v>
      </c>
      <c r="M27" s="205"/>
      <c r="N27" s="201" t="str">
        <f t="shared" si="1"/>
        <v/>
      </c>
      <c r="O27" s="191" t="str">
        <f>IF(M27="","",VLOOKUP(M27,個人番号,名簿!$D$1,FALSE))</f>
        <v/>
      </c>
      <c r="P27" s="191" t="str">
        <f>IF(M27="","",VLOOKUP(M27,個人番号,名簿!$E$1,FALSE))</f>
        <v/>
      </c>
      <c r="Q27" s="187" t="str">
        <f>IF(M27="","",VLOOKUP(M27,個人番号,名簿!$H$1,FALSE))</f>
        <v/>
      </c>
      <c r="R27" s="191" t="str">
        <f>IF(M27="","",VLOOKUP(M27,個人番号,名簿!$F$1,FALSE))</f>
        <v/>
      </c>
      <c r="S27" s="244"/>
      <c r="T27" s="431" t="str">
        <f>IF(M27="","",VLOOKUP(M27,個人番号,名簿!$J$1,FALSE))</f>
        <v/>
      </c>
      <c r="U27" s="208" t="str">
        <f>IF(M27="","",VLOOKUP(M27,個人番号,名簿!$I$1,FALSE))</f>
        <v/>
      </c>
      <c r="X27" s="185" t="s">
        <v>2598</v>
      </c>
    </row>
    <row r="28" spans="1:35" ht="27.6" customHeight="1">
      <c r="A28" s="232" t="s">
        <v>2325</v>
      </c>
      <c r="B28" s="205"/>
      <c r="C28" s="201" t="str">
        <f t="shared" si="0"/>
        <v/>
      </c>
      <c r="D28" s="191" t="str">
        <f>IF(B28="","",VLOOKUP(B28,個人番号,名簿!$D$1,FALSE))</f>
        <v/>
      </c>
      <c r="E28" s="191" t="str">
        <f>IF(B28="","",VLOOKUP(B28,個人番号,名簿!$E$1,FALSE))</f>
        <v/>
      </c>
      <c r="F28" s="187" t="str">
        <f>IF(B28="","",VLOOKUP(B28,個人番号,名簿!$H$1,FALSE))</f>
        <v/>
      </c>
      <c r="G28" s="191" t="str">
        <f>IF(B28="","",VLOOKUP(B28,個人番号,名簿!$F$1,FALSE))</f>
        <v/>
      </c>
      <c r="H28" s="244"/>
      <c r="I28" s="431" t="str">
        <f>IF(B28="","",VLOOKUP(B28,個人番号,名簿!$J$1,FALSE))</f>
        <v/>
      </c>
      <c r="J28" s="208" t="str">
        <f>IF(B28="","",VLOOKUP(B28,個人番号,名簿!$I$1,FALSE))</f>
        <v/>
      </c>
      <c r="L28" s="232" t="s">
        <v>2312</v>
      </c>
      <c r="M28" s="205"/>
      <c r="N28" s="201" t="str">
        <f t="shared" si="1"/>
        <v/>
      </c>
      <c r="O28" s="191" t="str">
        <f>IF(M28="","",VLOOKUP(M28,個人番号,名簿!$D$1,FALSE))</f>
        <v/>
      </c>
      <c r="P28" s="191" t="str">
        <f>IF(M28="","",VLOOKUP(M28,個人番号,名簿!$E$1,FALSE))</f>
        <v/>
      </c>
      <c r="Q28" s="187" t="str">
        <f>IF(M28="","",VLOOKUP(M28,個人番号,名簿!$H$1,FALSE))</f>
        <v/>
      </c>
      <c r="R28" s="191" t="str">
        <f>IF(M28="","",VLOOKUP(M28,個人番号,名簿!$F$1,FALSE))</f>
        <v/>
      </c>
      <c r="S28" s="286"/>
      <c r="T28" s="431" t="str">
        <f>IF(M28="","",VLOOKUP(M28,個人番号,名簿!$J$1,FALSE))</f>
        <v/>
      </c>
      <c r="U28" s="208" t="str">
        <f>IF(M28="","",VLOOKUP(M28,個人番号,名簿!$I$1,FALSE))</f>
        <v/>
      </c>
    </row>
    <row r="29" spans="1:35" ht="27.6" customHeight="1">
      <c r="A29" s="232" t="s">
        <v>490</v>
      </c>
      <c r="B29" s="205"/>
      <c r="C29" s="201" t="str">
        <f t="shared" si="0"/>
        <v/>
      </c>
      <c r="D29" s="191" t="str">
        <f>IF(B29="","",VLOOKUP(B29,個人番号,名簿!$D$1,FALSE))</f>
        <v/>
      </c>
      <c r="E29" s="191" t="str">
        <f>IF(B29="","",VLOOKUP(B29,個人番号,名簿!$E$1,FALSE))</f>
        <v/>
      </c>
      <c r="F29" s="187" t="str">
        <f>IF(B29="","",VLOOKUP(B29,個人番号,名簿!$H$1,FALSE))</f>
        <v/>
      </c>
      <c r="G29" s="191" t="str">
        <f>IF(B29="","",VLOOKUP(B29,個人番号,名簿!$F$1,FALSE))</f>
        <v/>
      </c>
      <c r="H29" s="244"/>
      <c r="I29" s="431" t="str">
        <f>IF(B29="","",VLOOKUP(B29,個人番号,名簿!$J$1,FALSE))</f>
        <v/>
      </c>
      <c r="J29" s="208" t="str">
        <f>IF(B29="","",VLOOKUP(B29,個人番号,名簿!$I$1,FALSE))</f>
        <v/>
      </c>
      <c r="L29" s="232" t="s">
        <v>491</v>
      </c>
      <c r="M29" s="205"/>
      <c r="N29" s="201" t="str">
        <f t="shared" si="1"/>
        <v/>
      </c>
      <c r="O29" s="191" t="str">
        <f>IF(M29="","",VLOOKUP(M29,個人番号,名簿!$D$1,FALSE))</f>
        <v/>
      </c>
      <c r="P29" s="191" t="str">
        <f>IF(M29="","",VLOOKUP(M29,個人番号,名簿!$E$1,FALSE))</f>
        <v/>
      </c>
      <c r="Q29" s="187" t="str">
        <f>IF(M29="","",VLOOKUP(M29,個人番号,名簿!$H$1,FALSE))</f>
        <v/>
      </c>
      <c r="R29" s="191" t="str">
        <f>IF(M29="","",VLOOKUP(M29,個人番号,名簿!$F$1,FALSE))</f>
        <v/>
      </c>
      <c r="S29" s="244"/>
      <c r="T29" s="431" t="str">
        <f>IF(M29="","",VLOOKUP(M29,個人番号,名簿!$J$1,FALSE))</f>
        <v/>
      </c>
      <c r="U29" s="208" t="str">
        <f>IF(M29="","",VLOOKUP(M29,個人番号,名簿!$I$1,FALSE))</f>
        <v/>
      </c>
    </row>
    <row r="30" spans="1:35" ht="27.6" customHeight="1">
      <c r="A30" s="232" t="s">
        <v>494</v>
      </c>
      <c r="B30" s="205"/>
      <c r="C30" s="201" t="str">
        <f t="shared" si="0"/>
        <v/>
      </c>
      <c r="D30" s="191" t="str">
        <f>IF(B30="","",VLOOKUP(B30,個人番号,名簿!$D$1,FALSE))</f>
        <v/>
      </c>
      <c r="E30" s="191" t="str">
        <f>IF(B30="","",VLOOKUP(B30,個人番号,名簿!$E$1,FALSE))</f>
        <v/>
      </c>
      <c r="F30" s="187" t="str">
        <f>IF(B30="","",VLOOKUP(B30,個人番号,名簿!$H$1,FALSE))</f>
        <v/>
      </c>
      <c r="G30" s="191" t="str">
        <f>IF(B30="","",VLOOKUP(B30,個人番号,名簿!$F$1,FALSE))</f>
        <v/>
      </c>
      <c r="H30" s="244"/>
      <c r="I30" s="431" t="str">
        <f>IF(B30="","",VLOOKUP(B30,個人番号,名簿!$J$1,FALSE))</f>
        <v/>
      </c>
      <c r="J30" s="208" t="str">
        <f>IF(B30="","",VLOOKUP(B30,個人番号,名簿!$I$1,FALSE))</f>
        <v/>
      </c>
      <c r="L30" s="232" t="s">
        <v>492</v>
      </c>
      <c r="M30" s="205"/>
      <c r="N30" s="201" t="str">
        <f t="shared" si="1"/>
        <v/>
      </c>
      <c r="O30" s="191" t="str">
        <f>IF(M30="","",VLOOKUP(M30,個人番号,名簿!$D$1,FALSE))</f>
        <v/>
      </c>
      <c r="P30" s="191" t="str">
        <f>IF(M30="","",VLOOKUP(M30,個人番号,名簿!$E$1,FALSE))</f>
        <v/>
      </c>
      <c r="Q30" s="187" t="str">
        <f>IF(M30="","",VLOOKUP(M30,個人番号,名簿!$H$1,FALSE))</f>
        <v/>
      </c>
      <c r="R30" s="191" t="str">
        <f>IF(M30="","",VLOOKUP(M30,個人番号,名簿!$F$1,FALSE))</f>
        <v/>
      </c>
      <c r="S30" s="244"/>
      <c r="T30" s="431" t="str">
        <f>IF(M30="","",VLOOKUP(M30,個人番号,名簿!$J$1,FALSE))</f>
        <v/>
      </c>
      <c r="U30" s="208" t="str">
        <f>IF(M30="","",VLOOKUP(M30,個人番号,名簿!$I$1,FALSE))</f>
        <v/>
      </c>
    </row>
    <row r="31" spans="1:35" ht="27.6" customHeight="1" thickBot="1">
      <c r="A31" s="232" t="s">
        <v>2312</v>
      </c>
      <c r="B31" s="205"/>
      <c r="C31" s="201" t="str">
        <f t="shared" si="0"/>
        <v/>
      </c>
      <c r="D31" s="191" t="str">
        <f>IF(B31="","",VLOOKUP(B31,個人番号,名簿!$D$1,FALSE))</f>
        <v/>
      </c>
      <c r="E31" s="191" t="str">
        <f>IF(B31="","",VLOOKUP(B31,個人番号,名簿!$E$1,FALSE))</f>
        <v/>
      </c>
      <c r="F31" s="187" t="str">
        <f>IF(B31="","",VLOOKUP(B31,個人番号,名簿!$H$1,FALSE))</f>
        <v/>
      </c>
      <c r="G31" s="191" t="str">
        <f>IF(B31="","",VLOOKUP(B31,個人番号,名簿!$F$1,FALSE))</f>
        <v/>
      </c>
      <c r="H31" s="286"/>
      <c r="I31" s="431" t="str">
        <f>IF(B31="","",VLOOKUP(B31,個人番号,名簿!$J$1,FALSE))</f>
        <v/>
      </c>
      <c r="J31" s="208" t="str">
        <f>IF(B31="","",VLOOKUP(B31,個人番号,名簿!$I$1,FALSE))</f>
        <v/>
      </c>
      <c r="L31" s="233" t="s">
        <v>852</v>
      </c>
      <c r="M31" s="206"/>
      <c r="N31" s="202" t="str">
        <f t="shared" si="1"/>
        <v/>
      </c>
      <c r="O31" s="192" t="str">
        <f>IF(M31="","",VLOOKUP(M31,個人番号,名簿!$D$1,FALSE))</f>
        <v/>
      </c>
      <c r="P31" s="192" t="str">
        <f>IF(M31="","",VLOOKUP(M31,個人番号,名簿!$E$1,FALSE))</f>
        <v/>
      </c>
      <c r="Q31" s="188" t="str">
        <f>IF(M31="","",VLOOKUP(M31,個人番号,名簿!$H$1,FALSE))</f>
        <v/>
      </c>
      <c r="R31" s="192" t="str">
        <f>IF(M31="","",VLOOKUP(M31,個人番号,名簿!$F$1,FALSE))</f>
        <v/>
      </c>
      <c r="S31" s="521"/>
      <c r="T31" s="432" t="str">
        <f>IF(M31="","",VLOOKUP(M31,個人番号,名簿!$J$1,FALSE))</f>
        <v/>
      </c>
      <c r="U31" s="209" t="str">
        <f>IF(M31="","",VLOOKUP(M31,個人番号,名簿!$I$1,FALSE))</f>
        <v/>
      </c>
    </row>
    <row r="32" spans="1:35" ht="27.6" customHeight="1">
      <c r="A32" s="232" t="s">
        <v>491</v>
      </c>
      <c r="B32" s="205"/>
      <c r="C32" s="201" t="str">
        <f t="shared" si="0"/>
        <v/>
      </c>
      <c r="D32" s="191" t="str">
        <f>IF(B32="","",VLOOKUP(B32,個人番号,名簿!$D$1,FALSE))</f>
        <v/>
      </c>
      <c r="E32" s="191" t="str">
        <f>IF(B32="","",VLOOKUP(B32,個人番号,名簿!$E$1,FALSE))</f>
        <v/>
      </c>
      <c r="F32" s="187" t="str">
        <f>IF(B32="","",VLOOKUP(B32,個人番号,名簿!$H$1,FALSE))</f>
        <v/>
      </c>
      <c r="G32" s="191" t="str">
        <f>IF(B32="","",VLOOKUP(B32,個人番号,名簿!$F$1,FALSE))</f>
        <v/>
      </c>
      <c r="H32" s="244"/>
      <c r="I32" s="431" t="str">
        <f>IF(B32="","",VLOOKUP(B32,個人番号,名簿!$J$1,FALSE))</f>
        <v/>
      </c>
      <c r="J32" s="208" t="str">
        <f>IF(B32="","",VLOOKUP(B32,個人番号,名簿!$I$1,FALSE))</f>
        <v/>
      </c>
      <c r="L32" s="234"/>
      <c r="M32" s="212"/>
      <c r="N32" s="336"/>
      <c r="O32" s="214" t="str">
        <f>IF(M32="","",VLOOKUP(M32,個人番号,名簿!$D$1,FALSE))</f>
        <v/>
      </c>
      <c r="P32" s="214" t="str">
        <f>IF(M32="","",VLOOKUP(M32,個人番号,名簿!$E$1,FALSE))</f>
        <v/>
      </c>
      <c r="Q32" s="250" t="str">
        <f>IF(M32="","",VLOOKUP(M32,個人番号,名簿!$H$1,FALSE))</f>
        <v/>
      </c>
      <c r="R32" s="214" t="str">
        <f>IF(M32="","",VLOOKUP(M32,個人番号,名簿!$F$1,FALSE))</f>
        <v/>
      </c>
      <c r="S32" s="246"/>
      <c r="T32" s="427" t="str">
        <f>IF(M32="","",VLOOKUP(M32,個人番号,名簿!$J$1,FALSE))</f>
        <v/>
      </c>
      <c r="U32" s="215" t="str">
        <f>IF(M32="","",VLOOKUP(M32,個人番号,名簿!$I$1,FALSE))</f>
        <v/>
      </c>
    </row>
    <row r="33" spans="1:24" ht="27.6" customHeight="1">
      <c r="A33" s="232" t="s">
        <v>492</v>
      </c>
      <c r="B33" s="205"/>
      <c r="C33" s="201" t="str">
        <f t="shared" si="0"/>
        <v/>
      </c>
      <c r="D33" s="191" t="str">
        <f>IF(B33="","",VLOOKUP(B33,個人番号,名簿!$D$1,FALSE))</f>
        <v/>
      </c>
      <c r="E33" s="191" t="str">
        <f>IF(B33="","",VLOOKUP(B33,個人番号,名簿!$E$1,FALSE))</f>
        <v/>
      </c>
      <c r="F33" s="187" t="str">
        <f>IF(B33="","",VLOOKUP(B33,個人番号,名簿!$H$1,FALSE))</f>
        <v/>
      </c>
      <c r="G33" s="191" t="str">
        <f>IF(B33="","",VLOOKUP(B33,個人番号,名簿!$F$1,FALSE))</f>
        <v/>
      </c>
      <c r="H33" s="244"/>
      <c r="I33" s="431" t="str">
        <f>IF(B33="","",VLOOKUP(B33,個人番号,名簿!$J$1,FALSE))</f>
        <v/>
      </c>
      <c r="J33" s="208" t="str">
        <f>IF(B33="","",VLOOKUP(B33,個人番号,名簿!$I$1,FALSE))</f>
        <v/>
      </c>
      <c r="L33" s="232"/>
      <c r="M33" s="205"/>
      <c r="N33" s="280"/>
      <c r="O33" s="191" t="str">
        <f>IF(M33="","",VLOOKUP(M33,個人番号,名簿!$D$1,FALSE))</f>
        <v/>
      </c>
      <c r="P33" s="191" t="str">
        <f>IF(M33="","",VLOOKUP(M33,個人番号,名簿!$E$1,FALSE))</f>
        <v/>
      </c>
      <c r="Q33" s="187" t="str">
        <f>IF(M33="","",VLOOKUP(M33,個人番号,名簿!$H$1,FALSE))</f>
        <v/>
      </c>
      <c r="R33" s="191" t="str">
        <f>IF(M33="","",VLOOKUP(M33,個人番号,名簿!$F$1,FALSE))</f>
        <v/>
      </c>
      <c r="S33" s="244"/>
      <c r="T33" s="431" t="str">
        <f>IF(M33="","",VLOOKUP(M33,個人番号,名簿!$J$1,FALSE))</f>
        <v/>
      </c>
      <c r="U33" s="208" t="str">
        <f>IF(M33="","",VLOOKUP(M33,個人番号,名簿!$I$1,FALSE))</f>
        <v/>
      </c>
    </row>
    <row r="34" spans="1:24" ht="27.6" customHeight="1" thickBot="1">
      <c r="A34" s="233" t="s">
        <v>852</v>
      </c>
      <c r="B34" s="206"/>
      <c r="C34" s="202" t="str">
        <f t="shared" si="0"/>
        <v/>
      </c>
      <c r="D34" s="192" t="str">
        <f>IF(B34="","",VLOOKUP(B34,個人番号,名簿!$D$1,FALSE))</f>
        <v/>
      </c>
      <c r="E34" s="192" t="str">
        <f>IF(B34="","",VLOOKUP(B34,個人番号,名簿!$E$1,FALSE))</f>
        <v/>
      </c>
      <c r="F34" s="188" t="str">
        <f>IF(B34="","",VLOOKUP(B34,個人番号,名簿!$H$1,FALSE))</f>
        <v/>
      </c>
      <c r="G34" s="192" t="str">
        <f>IF(B34="","",VLOOKUP(B34,個人番号,名簿!$F$1,FALSE))</f>
        <v/>
      </c>
      <c r="H34" s="521"/>
      <c r="I34" s="432" t="str">
        <f>IF(B34="","",VLOOKUP(B34,個人番号,名簿!$J$1,FALSE))</f>
        <v/>
      </c>
      <c r="J34" s="209" t="str">
        <f>IF(B34="","",VLOOKUP(B34,個人番号,名簿!$I$1,FALSE))</f>
        <v/>
      </c>
      <c r="L34" s="232"/>
      <c r="M34" s="205"/>
      <c r="N34" s="280"/>
      <c r="O34" s="191" t="str">
        <f>IF(M34="","",VLOOKUP(M34,個人番号,名簿!$D$1,FALSE))</f>
        <v/>
      </c>
      <c r="P34" s="191" t="str">
        <f>IF(M34="","",VLOOKUP(M34,個人番号,名簿!$E$1,FALSE))</f>
        <v/>
      </c>
      <c r="Q34" s="187" t="str">
        <f>IF(M34="","",VLOOKUP(M34,個人番号,名簿!$H$1,FALSE))</f>
        <v/>
      </c>
      <c r="R34" s="191" t="str">
        <f>IF(M34="","",VLOOKUP(M34,個人番号,名簿!$F$1,FALSE))</f>
        <v/>
      </c>
      <c r="S34" s="244"/>
      <c r="T34" s="431" t="str">
        <f>IF(M34="","",VLOOKUP(M34,個人番号,名簿!$J$1,FALSE))</f>
        <v/>
      </c>
      <c r="U34" s="208" t="str">
        <f>IF(M34="","",VLOOKUP(M34,個人番号,名簿!$I$1,FALSE))</f>
        <v/>
      </c>
    </row>
    <row r="35" spans="1:24" ht="27.6" customHeight="1">
      <c r="A35" s="234"/>
      <c r="B35" s="212"/>
      <c r="C35" s="336"/>
      <c r="D35" s="214" t="str">
        <f>IF(B35="","",VLOOKUP(B35,個人番号,名簿!$D$1,FALSE))</f>
        <v/>
      </c>
      <c r="E35" s="214" t="str">
        <f>IF(B35="","",VLOOKUP(B35,個人番号,名簿!$E$1,FALSE))</f>
        <v/>
      </c>
      <c r="F35" s="250" t="str">
        <f>IF(B35="","",VLOOKUP(B35,個人番号,名簿!$H$1,FALSE))</f>
        <v/>
      </c>
      <c r="G35" s="214" t="str">
        <f>IF(B35="","",VLOOKUP(B35,個人番号,名簿!$F$1,FALSE))</f>
        <v/>
      </c>
      <c r="H35" s="246"/>
      <c r="I35" s="427" t="str">
        <f>IF(B35="","",VLOOKUP(B35,個人番号,名簿!$J$1,FALSE))</f>
        <v/>
      </c>
      <c r="J35" s="215" t="str">
        <f>IF(B35="","",VLOOKUP(B35,個人番号,名簿!$I$1,FALSE))</f>
        <v/>
      </c>
      <c r="L35" s="232"/>
      <c r="M35" s="205"/>
      <c r="N35" s="280"/>
      <c r="O35" s="191" t="str">
        <f>IF(M35="","",VLOOKUP(M35,個人番号,名簿!$D$1,FALSE))</f>
        <v/>
      </c>
      <c r="P35" s="191" t="str">
        <f>IF(M35="","",VLOOKUP(M35,個人番号,名簿!$E$1,FALSE))</f>
        <v/>
      </c>
      <c r="Q35" s="187" t="str">
        <f>IF(M35="","",VLOOKUP(M35,個人番号,名簿!$H$1,FALSE))</f>
        <v/>
      </c>
      <c r="R35" s="191" t="str">
        <f>IF(M35="","",VLOOKUP(M35,個人番号,名簿!$F$1,FALSE))</f>
        <v/>
      </c>
      <c r="S35" s="244"/>
      <c r="T35" s="431" t="str">
        <f>IF(M35="","",VLOOKUP(M35,個人番号,名簿!$J$1,FALSE))</f>
        <v/>
      </c>
      <c r="U35" s="208" t="str">
        <f>IF(M35="","",VLOOKUP(M35,個人番号,名簿!$I$1,FALSE))</f>
        <v/>
      </c>
    </row>
    <row r="36" spans="1:24" ht="27.6" customHeight="1">
      <c r="A36" s="232"/>
      <c r="B36" s="205"/>
      <c r="C36" s="280"/>
      <c r="D36" s="191" t="str">
        <f>IF(B36="","",VLOOKUP(B36,個人番号,名簿!$D$1,FALSE))</f>
        <v/>
      </c>
      <c r="E36" s="191" t="str">
        <f>IF(B36="","",VLOOKUP(B36,個人番号,名簿!$E$1,FALSE))</f>
        <v/>
      </c>
      <c r="F36" s="187" t="str">
        <f>IF(B36="","",VLOOKUP(B36,個人番号,名簿!$H$1,FALSE))</f>
        <v/>
      </c>
      <c r="G36" s="191" t="str">
        <f>IF(B36="","",VLOOKUP(B36,個人番号,名簿!$F$1,FALSE))</f>
        <v/>
      </c>
      <c r="H36" s="244"/>
      <c r="I36" s="431" t="str">
        <f>IF(B36="","",VLOOKUP(B36,個人番号,名簿!$J$1,FALSE))</f>
        <v/>
      </c>
      <c r="J36" s="208" t="str">
        <f>IF(B36="","",VLOOKUP(B36,個人番号,名簿!$I$1,FALSE))</f>
        <v/>
      </c>
      <c r="L36" s="232"/>
      <c r="M36" s="205"/>
      <c r="N36" s="280"/>
      <c r="O36" s="191" t="str">
        <f>IF(M36="","",VLOOKUP(M36,個人番号,名簿!$D$1,FALSE))</f>
        <v/>
      </c>
      <c r="P36" s="191" t="str">
        <f>IF(M36="","",VLOOKUP(M36,個人番号,名簿!$E$1,FALSE))</f>
        <v/>
      </c>
      <c r="Q36" s="187" t="str">
        <f>IF(M36="","",VLOOKUP(M36,個人番号,名簿!$H$1,FALSE))</f>
        <v/>
      </c>
      <c r="R36" s="191" t="str">
        <f>IF(M36="","",VLOOKUP(M36,個人番号,名簿!$F$1,FALSE))</f>
        <v/>
      </c>
      <c r="S36" s="244"/>
      <c r="T36" s="431" t="str">
        <f>IF(M36="","",VLOOKUP(M36,個人番号,名簿!$J$1,FALSE))</f>
        <v/>
      </c>
      <c r="U36" s="208" t="str">
        <f>IF(M36="","",VLOOKUP(M36,個人番号,名簿!$I$1,FALSE))</f>
        <v/>
      </c>
    </row>
    <row r="37" spans="1:24" ht="27.6" customHeight="1">
      <c r="A37" s="232"/>
      <c r="B37" s="205"/>
      <c r="C37" s="280"/>
      <c r="D37" s="191" t="str">
        <f>IF(B37="","",VLOOKUP(B37,個人番号,名簿!$D$1,FALSE))</f>
        <v/>
      </c>
      <c r="E37" s="191" t="str">
        <f>IF(B37="","",VLOOKUP(B37,個人番号,名簿!$E$1,FALSE))</f>
        <v/>
      </c>
      <c r="F37" s="187" t="str">
        <f>IF(B37="","",VLOOKUP(B37,個人番号,名簿!$H$1,FALSE))</f>
        <v/>
      </c>
      <c r="G37" s="191" t="str">
        <f>IF(B37="","",VLOOKUP(B37,個人番号,名簿!$F$1,FALSE))</f>
        <v/>
      </c>
      <c r="H37" s="244"/>
      <c r="I37" s="431" t="str">
        <f>IF(B37="","",VLOOKUP(B37,個人番号,名簿!$J$1,FALSE))</f>
        <v/>
      </c>
      <c r="J37" s="208" t="str">
        <f>IF(B37="","",VLOOKUP(B37,個人番号,名簿!$I$1,FALSE))</f>
        <v/>
      </c>
      <c r="L37" s="232"/>
      <c r="M37" s="205"/>
      <c r="N37" s="280"/>
      <c r="O37" s="191" t="str">
        <f>IF(M37="","",VLOOKUP(M37,個人番号,名簿!$D$1,FALSE))</f>
        <v/>
      </c>
      <c r="P37" s="191" t="str">
        <f>IF(M37="","",VLOOKUP(M37,個人番号,名簿!$E$1,FALSE))</f>
        <v/>
      </c>
      <c r="Q37" s="187" t="str">
        <f>IF(M37="","",VLOOKUP(M37,個人番号,名簿!$H$1,FALSE))</f>
        <v/>
      </c>
      <c r="R37" s="191" t="str">
        <f>IF(M37="","",VLOOKUP(M37,個人番号,名簿!$F$1,FALSE))</f>
        <v/>
      </c>
      <c r="S37" s="244"/>
      <c r="T37" s="431" t="str">
        <f>IF(M37="","",VLOOKUP(M37,個人番号,名簿!$J$1,FALSE))</f>
        <v/>
      </c>
      <c r="U37" s="208" t="str">
        <f>IF(M37="","",VLOOKUP(M37,個人番号,名簿!$I$1,FALSE))</f>
        <v/>
      </c>
    </row>
    <row r="38" spans="1:24" ht="27.6" customHeight="1">
      <c r="A38" s="232"/>
      <c r="B38" s="205"/>
      <c r="C38" s="280"/>
      <c r="D38" s="191" t="str">
        <f>IF(B38="","",VLOOKUP(B38,個人番号,名簿!$D$1,FALSE))</f>
        <v/>
      </c>
      <c r="E38" s="191" t="str">
        <f>IF(B38="","",VLOOKUP(B38,個人番号,名簿!$E$1,FALSE))</f>
        <v/>
      </c>
      <c r="F38" s="187" t="str">
        <f>IF(B38="","",VLOOKUP(B38,個人番号,名簿!$H$1,FALSE))</f>
        <v/>
      </c>
      <c r="G38" s="191" t="str">
        <f>IF(B38="","",VLOOKUP(B38,個人番号,名簿!$F$1,FALSE))</f>
        <v/>
      </c>
      <c r="H38" s="244"/>
      <c r="I38" s="431" t="str">
        <f>IF(B38="","",VLOOKUP(B38,個人番号,名簿!$J$1,FALSE))</f>
        <v/>
      </c>
      <c r="J38" s="208" t="str">
        <f>IF(B38="","",VLOOKUP(B38,個人番号,名簿!$I$1,FALSE))</f>
        <v/>
      </c>
      <c r="L38" s="232"/>
      <c r="M38" s="205"/>
      <c r="N38" s="280"/>
      <c r="O38" s="191" t="str">
        <f>IF(M38="","",VLOOKUP(M38,個人番号,名簿!$D$1,FALSE))</f>
        <v/>
      </c>
      <c r="P38" s="191" t="str">
        <f>IF(M38="","",VLOOKUP(M38,個人番号,名簿!$E$1,FALSE))</f>
        <v/>
      </c>
      <c r="Q38" s="187" t="str">
        <f>IF(M38="","",VLOOKUP(M38,個人番号,名簿!$H$1,FALSE))</f>
        <v/>
      </c>
      <c r="R38" s="191" t="str">
        <f>IF(M38="","",VLOOKUP(M38,個人番号,名簿!$F$1,FALSE))</f>
        <v/>
      </c>
      <c r="S38" s="244"/>
      <c r="T38" s="431" t="str">
        <f>IF(M38="","",VLOOKUP(M38,個人番号,名簿!$J$1,FALSE))</f>
        <v/>
      </c>
      <c r="U38" s="208" t="str">
        <f>IF(M38="","",VLOOKUP(M38,個人番号,名簿!$I$1,FALSE))</f>
        <v/>
      </c>
    </row>
    <row r="39" spans="1:24" ht="27.6" customHeight="1">
      <c r="A39" s="232"/>
      <c r="B39" s="205"/>
      <c r="C39" s="280"/>
      <c r="D39" s="191" t="str">
        <f>IF(B39="","",VLOOKUP(B39,個人番号,名簿!$D$1,FALSE))</f>
        <v/>
      </c>
      <c r="E39" s="191" t="str">
        <f>IF(B39="","",VLOOKUP(B39,個人番号,名簿!$E$1,FALSE))</f>
        <v/>
      </c>
      <c r="F39" s="187" t="str">
        <f>IF(B39="","",VLOOKUP(B39,個人番号,名簿!$H$1,FALSE))</f>
        <v/>
      </c>
      <c r="G39" s="191" t="str">
        <f>IF(B39="","",VLOOKUP(B39,個人番号,名簿!$F$1,FALSE))</f>
        <v/>
      </c>
      <c r="H39" s="244"/>
      <c r="I39" s="431" t="str">
        <f>IF(B39="","",VLOOKUP(B39,個人番号,名簿!$J$1,FALSE))</f>
        <v/>
      </c>
      <c r="J39" s="208" t="str">
        <f>IF(B39="","",VLOOKUP(B39,個人番号,名簿!$I$1,FALSE))</f>
        <v/>
      </c>
      <c r="L39" s="232"/>
      <c r="M39" s="205"/>
      <c r="N39" s="280"/>
      <c r="O39" s="191" t="str">
        <f>IF(M39="","",VLOOKUP(M39,個人番号,名簿!$D$1,FALSE))</f>
        <v/>
      </c>
      <c r="P39" s="191" t="str">
        <f>IF(M39="","",VLOOKUP(M39,個人番号,名簿!$E$1,FALSE))</f>
        <v/>
      </c>
      <c r="Q39" s="187" t="str">
        <f>IF(M39="","",VLOOKUP(M39,個人番号,名簿!$H$1,FALSE))</f>
        <v/>
      </c>
      <c r="R39" s="191" t="str">
        <f>IF(M39="","",VLOOKUP(M39,個人番号,名簿!$F$1,FALSE))</f>
        <v/>
      </c>
      <c r="S39" s="244"/>
      <c r="T39" s="431" t="str">
        <f>IF(M39="","",VLOOKUP(M39,個人番号,名簿!$J$1,FALSE))</f>
        <v/>
      </c>
      <c r="U39" s="208" t="str">
        <f>IF(M39="","",VLOOKUP(M39,個人番号,名簿!$I$1,FALSE))</f>
        <v/>
      </c>
    </row>
    <row r="40" spans="1:24" ht="27.6" customHeight="1" thickBot="1">
      <c r="A40" s="232"/>
      <c r="B40" s="205"/>
      <c r="C40" s="280"/>
      <c r="D40" s="191" t="str">
        <f>IF(B40="","",VLOOKUP(B40,個人番号,名簿!$D$1,FALSE))</f>
        <v/>
      </c>
      <c r="E40" s="191" t="str">
        <f>IF(B40="","",VLOOKUP(B40,個人番号,名簿!$E$1,FALSE))</f>
        <v/>
      </c>
      <c r="F40" s="187" t="str">
        <f>IF(B40="","",VLOOKUP(B40,個人番号,名簿!$H$1,FALSE))</f>
        <v/>
      </c>
      <c r="G40" s="191" t="str">
        <f>IF(B40="","",VLOOKUP(B40,個人番号,名簿!$F$1,FALSE))</f>
        <v/>
      </c>
      <c r="H40" s="244"/>
      <c r="I40" s="431" t="str">
        <f>IF(B40="","",VLOOKUP(B40,個人番号,名簿!$J$1,FALSE))</f>
        <v/>
      </c>
      <c r="J40" s="208" t="str">
        <f>IF(B40="","",VLOOKUP(B40,個人番号,名簿!$I$1,FALSE))</f>
        <v/>
      </c>
      <c r="L40" s="233"/>
      <c r="M40" s="206"/>
      <c r="N40" s="337"/>
      <c r="O40" s="192" t="str">
        <f>IF(M40="","",VLOOKUP(M40,個人番号,名簿!$D$1,FALSE))</f>
        <v/>
      </c>
      <c r="P40" s="192" t="str">
        <f>IF(M40="","",VLOOKUP(M40,個人番号,名簿!$E$1,FALSE))</f>
        <v/>
      </c>
      <c r="Q40" s="187" t="str">
        <f>IF(M40="","",VLOOKUP(M40,個人番号,名簿!$H$1,FALSE))</f>
        <v/>
      </c>
      <c r="R40" s="192" t="str">
        <f>IF(M40="","",VLOOKUP(M40,個人番号,名簿!$F$1,FALSE))</f>
        <v/>
      </c>
      <c r="S40" s="245"/>
      <c r="T40" s="432" t="str">
        <f>IF(M40="","",VLOOKUP(M40,個人番号,名簿!$J$1,FALSE))</f>
        <v/>
      </c>
      <c r="U40" s="209" t="str">
        <f>IF(M40="","",VLOOKUP(M40,個人番号,名簿!$I$1,FALSE))</f>
        <v/>
      </c>
    </row>
    <row r="41" spans="1:24" ht="27.6" customHeight="1">
      <c r="A41" s="232"/>
      <c r="B41" s="205"/>
      <c r="C41" s="280"/>
      <c r="D41" s="191" t="str">
        <f>IF(B41="","",VLOOKUP(B41,個人番号,名簿!$D$1,FALSE))</f>
        <v/>
      </c>
      <c r="E41" s="191" t="str">
        <f>IF(B41="","",VLOOKUP(B41,個人番号,名簿!$E$1,FALSE))</f>
        <v/>
      </c>
      <c r="F41" s="187" t="str">
        <f>IF(B41="","",VLOOKUP(B41,個人番号,名簿!$H$1,FALSE))</f>
        <v/>
      </c>
      <c r="G41" s="191" t="str">
        <f>IF(B41="","",VLOOKUP(B41,個人番号,名簿!$F$1,FALSE))</f>
        <v/>
      </c>
      <c r="H41" s="244"/>
      <c r="I41" s="431" t="str">
        <f>IF(B41="","",VLOOKUP(B41,個人番号,名簿!$J$1,FALSE))</f>
        <v/>
      </c>
      <c r="J41" s="208" t="str">
        <f>IF(B41="","",VLOOKUP(B41,個人番号,名簿!$I$1,FALSE))</f>
        <v/>
      </c>
      <c r="L41" s="563" t="s">
        <v>2128</v>
      </c>
      <c r="M41" s="564"/>
      <c r="N41" s="564"/>
      <c r="O41" s="564"/>
      <c r="P41" s="564"/>
      <c r="Q41" s="564"/>
      <c r="R41" s="564"/>
      <c r="S41" s="564"/>
      <c r="T41" s="564"/>
      <c r="U41" s="564"/>
    </row>
    <row r="42" spans="1:24" ht="27.6" customHeight="1">
      <c r="A42" s="232"/>
      <c r="B42" s="205"/>
      <c r="C42" s="280"/>
      <c r="D42" s="191" t="str">
        <f>IF(B42="","",VLOOKUP(B42,個人番号,名簿!$D$1,FALSE))</f>
        <v/>
      </c>
      <c r="E42" s="191" t="str">
        <f>IF(B42="","",VLOOKUP(B42,個人番号,名簿!$E$1,FALSE))</f>
        <v/>
      </c>
      <c r="F42" s="187" t="str">
        <f>IF(B42="","",VLOOKUP(B42,個人番号,名簿!$H$1,FALSE))</f>
        <v/>
      </c>
      <c r="G42" s="191" t="str">
        <f>IF(B42="","",VLOOKUP(B42,個人番号,名簿!$F$1,FALSE))</f>
        <v/>
      </c>
      <c r="H42" s="244"/>
      <c r="I42" s="431" t="str">
        <f>IF(B42="","",VLOOKUP(B42,個人番号,名簿!$J$1,FALSE))</f>
        <v/>
      </c>
      <c r="J42" s="208" t="str">
        <f>IF(B42="","",VLOOKUP(B42,個人番号,名簿!$I$1,FALSE))</f>
        <v/>
      </c>
      <c r="L42" s="565"/>
      <c r="M42" s="565"/>
      <c r="N42" s="565"/>
      <c r="O42" s="565"/>
      <c r="P42" s="565"/>
      <c r="Q42" s="565"/>
      <c r="R42" s="565"/>
      <c r="S42" s="565"/>
      <c r="T42" s="565"/>
      <c r="U42" s="565"/>
    </row>
    <row r="43" spans="1:24" ht="27.6" customHeight="1">
      <c r="A43" s="232"/>
      <c r="B43" s="205"/>
      <c r="C43" s="280"/>
      <c r="D43" s="191" t="str">
        <f>IF(B43="","",VLOOKUP(B43,個人番号,名簿!$D$1,FALSE))</f>
        <v/>
      </c>
      <c r="E43" s="191" t="str">
        <f>IF(B43="","",VLOOKUP(B43,個人番号,名簿!$E$1,FALSE))</f>
        <v/>
      </c>
      <c r="F43" s="187" t="str">
        <f>IF(B43="","",VLOOKUP(B43,個人番号,名簿!$H$1,FALSE))</f>
        <v/>
      </c>
      <c r="G43" s="191" t="str">
        <f>IF(B43="","",VLOOKUP(B43,個人番号,名簿!$F$1,FALSE))</f>
        <v/>
      </c>
      <c r="H43" s="244"/>
      <c r="I43" s="431" t="str">
        <f>IF(B43="","",VLOOKUP(B43,個人番号,名簿!$J$1,FALSE))</f>
        <v/>
      </c>
      <c r="J43" s="208" t="str">
        <f>IF(B43="","",VLOOKUP(B43,個人番号,名簿!$I$1,FALSE))</f>
        <v/>
      </c>
      <c r="L43" s="565"/>
      <c r="M43" s="565"/>
      <c r="N43" s="565"/>
      <c r="O43" s="565"/>
      <c r="P43" s="565"/>
      <c r="Q43" s="565"/>
      <c r="R43" s="565"/>
      <c r="S43" s="565"/>
      <c r="T43" s="565"/>
      <c r="U43" s="565"/>
    </row>
    <row r="44" spans="1:24" ht="27.6" customHeight="1">
      <c r="A44" s="232"/>
      <c r="B44" s="205"/>
      <c r="C44" s="280"/>
      <c r="D44" s="191" t="str">
        <f>IF(B44="","",VLOOKUP(B44,個人番号,名簿!$D$1,FALSE))</f>
        <v/>
      </c>
      <c r="E44" s="191" t="str">
        <f>IF(B44="","",VLOOKUP(B44,個人番号,名簿!$E$1,FALSE))</f>
        <v/>
      </c>
      <c r="F44" s="187" t="str">
        <f>IF(B44="","",VLOOKUP(B44,個人番号,名簿!$H$1,FALSE))</f>
        <v/>
      </c>
      <c r="G44" s="191" t="str">
        <f>IF(B44="","",VLOOKUP(B44,個人番号,名簿!$F$1,FALSE))</f>
        <v/>
      </c>
      <c r="H44" s="244"/>
      <c r="I44" s="431" t="str">
        <f>IF(B44="","",VLOOKUP(B44,個人番号,名簿!$J$1,FALSE))</f>
        <v/>
      </c>
      <c r="J44" s="208" t="str">
        <f>IF(B44="","",VLOOKUP(B44,個人番号,名簿!$I$1,FALSE))</f>
        <v/>
      </c>
      <c r="M44" s="566" t="s">
        <v>369</v>
      </c>
      <c r="N44" s="566"/>
      <c r="O44" s="567" t="str">
        <f>$B$4</f>
        <v/>
      </c>
      <c r="P44" s="567"/>
      <c r="Q44" s="567"/>
      <c r="R44" s="567"/>
      <c r="S44" s="567"/>
      <c r="T44" s="211"/>
      <c r="U44" s="211"/>
    </row>
    <row r="45" spans="1:24" ht="27.6" customHeight="1">
      <c r="A45" s="232"/>
      <c r="B45" s="205"/>
      <c r="C45" s="280"/>
      <c r="D45" s="191" t="str">
        <f>IF(B45="","",VLOOKUP(B45,個人番号,名簿!$D$1,FALSE))</f>
        <v/>
      </c>
      <c r="E45" s="191" t="str">
        <f>IF(B45="","",VLOOKUP(B45,個人番号,名簿!$E$1,FALSE))</f>
        <v/>
      </c>
      <c r="F45" s="187" t="str">
        <f>IF(B45="","",VLOOKUP(B45,個人番号,名簿!$H$1,FALSE))</f>
        <v/>
      </c>
      <c r="G45" s="191" t="str">
        <f>IF(B45="","",VLOOKUP(B45,個人番号,名簿!$F$1,FALSE))</f>
        <v/>
      </c>
      <c r="H45" s="244"/>
      <c r="I45" s="431" t="str">
        <f>IF(B45="","",VLOOKUP(B45,個人番号,名簿!$J$1,FALSE))</f>
        <v/>
      </c>
      <c r="J45" s="208" t="str">
        <f>IF(B45="","",VLOOKUP(B45,個人番号,名簿!$I$1,FALSE))</f>
        <v/>
      </c>
      <c r="M45" s="566" t="s">
        <v>496</v>
      </c>
      <c r="N45" s="566"/>
      <c r="O45" s="567" t="str">
        <f>名簿!$M$8</f>
        <v/>
      </c>
      <c r="P45" s="567"/>
      <c r="Q45" s="567"/>
      <c r="R45" s="567"/>
      <c r="S45" s="567"/>
      <c r="T45" s="211"/>
      <c r="U45" s="211"/>
    </row>
    <row r="46" spans="1:24" ht="27.6" customHeight="1" thickBot="1">
      <c r="A46" s="233"/>
      <c r="B46" s="206"/>
      <c r="C46" s="337"/>
      <c r="D46" s="192" t="str">
        <f>IF(B46="","",VLOOKUP(B46,個人番号,名簿!$D$1,FALSE))</f>
        <v/>
      </c>
      <c r="E46" s="192" t="str">
        <f>IF(B46="","",VLOOKUP(B46,個人番号,名簿!$E$1,FALSE))</f>
        <v/>
      </c>
      <c r="F46" s="188" t="str">
        <f>IF(B46="","",VLOOKUP(B46,個人番号,名簿!$H$1,FALSE))</f>
        <v/>
      </c>
      <c r="G46" s="192" t="str">
        <f>IF(B46="","",VLOOKUP(B46,個人番号,名簿!$F$1,FALSE))</f>
        <v/>
      </c>
      <c r="H46" s="245"/>
      <c r="I46" s="432" t="str">
        <f>IF(B46="","",VLOOKUP(B46,個人番号,名簿!$J$1,FALSE))</f>
        <v/>
      </c>
      <c r="J46" s="209" t="str">
        <f>IF(B46="","",VLOOKUP(B46,個人番号,名簿!$I$1,FALSE))</f>
        <v/>
      </c>
      <c r="M46" s="566" t="s">
        <v>485</v>
      </c>
      <c r="N46" s="566"/>
      <c r="O46" s="567" t="str">
        <f>名簿!$M$11</f>
        <v/>
      </c>
      <c r="P46" s="567"/>
      <c r="Q46" s="567"/>
      <c r="R46" s="567"/>
      <c r="S46" s="567"/>
      <c r="T46" s="211"/>
      <c r="U46" s="211"/>
    </row>
    <row r="47" spans="1:24" ht="27.6" customHeight="1" thickBot="1">
      <c r="N47" s="608">
        <f ca="1">NOW()</f>
        <v>44915.390940740741</v>
      </c>
      <c r="O47" s="608"/>
      <c r="P47" s="608"/>
    </row>
    <row r="48" spans="1:24" ht="27.6" customHeight="1" thickBot="1">
      <c r="A48" s="225" t="s">
        <v>2131</v>
      </c>
      <c r="B48" s="226" t="s">
        <v>853</v>
      </c>
      <c r="C48" s="227" t="s">
        <v>2136</v>
      </c>
      <c r="D48" s="216"/>
      <c r="E48" s="217"/>
      <c r="F48" s="217"/>
      <c r="G48" s="217"/>
      <c r="H48" s="217"/>
      <c r="I48" s="217"/>
      <c r="J48" s="217"/>
      <c r="K48" s="217"/>
      <c r="L48" s="217"/>
      <c r="M48" s="626" t="s">
        <v>2142</v>
      </c>
      <c r="N48" s="626"/>
      <c r="O48" s="611"/>
      <c r="P48" s="611"/>
      <c r="Q48" s="306"/>
      <c r="R48" s="627" t="s">
        <v>495</v>
      </c>
      <c r="S48" s="627"/>
      <c r="T48" s="211"/>
      <c r="X48" s="185" t="s">
        <v>2243</v>
      </c>
    </row>
    <row r="49" spans="1:21" ht="27.6" customHeight="1">
      <c r="A49" s="223" t="s">
        <v>487</v>
      </c>
      <c r="B49" s="224">
        <f>INT(SUMPRODUCT(1/SUBSTITUTE(COUNTIF(B7:B46,B7:B46),0,100)))</f>
        <v>0</v>
      </c>
      <c r="C49" s="193">
        <f>COUNTA(B19:B46)</f>
        <v>0</v>
      </c>
      <c r="D49" s="549" t="str">
        <f>IF(B54=0," リレー　    チーム　×　５００円　＝　 　                　円","リレー　"&amp;B54&amp;"　チーム　×　５００　円　＝　"&amp;B55&amp;"　円")</f>
        <v xml:space="preserve"> リレー　    チーム　×　５００円　＝　 　                　円</v>
      </c>
      <c r="E49" s="549"/>
      <c r="F49" s="549"/>
      <c r="G49" s="549"/>
      <c r="H49" s="549"/>
      <c r="I49" s="549"/>
      <c r="J49" s="549"/>
      <c r="K49" s="549"/>
      <c r="L49" s="550"/>
      <c r="O49" s="228"/>
      <c r="P49" s="308"/>
      <c r="Q49" s="308"/>
      <c r="R49" s="308"/>
      <c r="S49" s="309" t="s">
        <v>2241</v>
      </c>
      <c r="T49" s="524"/>
      <c r="U49" s="310" t="s">
        <v>2242</v>
      </c>
    </row>
    <row r="50" spans="1:21" ht="27.6" customHeight="1">
      <c r="A50" s="219" t="s">
        <v>488</v>
      </c>
      <c r="B50" s="221">
        <f>INT(SUMPRODUCT(1/SUBSTITUTE(COUNTIF(M7:M40,M7:M40),0,100)))</f>
        <v>0</v>
      </c>
      <c r="C50" s="191">
        <f>COUNTA(M19:M40)</f>
        <v>0</v>
      </c>
      <c r="D50" s="552" t="str">
        <f>IF(C51=0," のべ種目数　　　種目× ２００  円　＝　                 　円","のべ種目数　"&amp;C51&amp;"　種目×　２００　円　＝　"&amp;C54&amp;"　円")</f>
        <v xml:space="preserve"> のべ種目数　　　種目× ２００  円　＝　                 　円</v>
      </c>
      <c r="E50" s="553"/>
      <c r="F50" s="553"/>
      <c r="G50" s="553"/>
      <c r="H50" s="553"/>
      <c r="I50" s="553"/>
      <c r="J50" s="553"/>
      <c r="K50" s="553"/>
      <c r="L50" s="554"/>
      <c r="M50" s="626" t="s">
        <v>2079</v>
      </c>
      <c r="N50" s="626"/>
      <c r="O50" s="611"/>
      <c r="P50" s="611"/>
      <c r="Q50" s="306"/>
      <c r="R50" s="229" t="s">
        <v>497</v>
      </c>
      <c r="S50" s="311"/>
      <c r="T50" s="311"/>
      <c r="U50" s="311"/>
    </row>
    <row r="51" spans="1:21" ht="27.6" customHeight="1" thickBot="1">
      <c r="A51" s="220" t="s">
        <v>493</v>
      </c>
      <c r="B51" s="222">
        <f>SUM(B49:B50)</f>
        <v>0</v>
      </c>
      <c r="C51" s="192">
        <f>SUM(C49:C50)</f>
        <v>0</v>
      </c>
      <c r="D51" s="555" t="str">
        <f>IF(C55=0,"合計金額　　　            　円","合計　"&amp;C55&amp;"　円")</f>
        <v>合計金額　　　            　円</v>
      </c>
      <c r="E51" s="555"/>
      <c r="F51" s="555"/>
      <c r="G51" s="555"/>
      <c r="H51" s="555"/>
      <c r="I51" s="555"/>
      <c r="J51" s="555"/>
      <c r="K51" s="555"/>
      <c r="L51" s="556"/>
      <c r="M51" s="626" t="s">
        <v>2240</v>
      </c>
      <c r="N51" s="626"/>
      <c r="O51" s="611"/>
      <c r="P51" s="611"/>
      <c r="Q51" s="248"/>
      <c r="R51" s="307"/>
      <c r="S51" s="312"/>
      <c r="T51" s="312"/>
      <c r="U51" s="312"/>
    </row>
    <row r="52" spans="1:21" ht="27.6" customHeight="1" thickBot="1">
      <c r="A52" s="415"/>
      <c r="B52" s="415"/>
      <c r="C52" s="415"/>
      <c r="D52" s="415"/>
      <c r="E52" s="415"/>
      <c r="F52" s="415"/>
      <c r="G52" s="415"/>
      <c r="H52" s="415"/>
      <c r="I52" s="415"/>
      <c r="J52" s="415"/>
      <c r="K52" s="415"/>
      <c r="L52" s="415"/>
      <c r="M52" s="626" t="s">
        <v>2240</v>
      </c>
      <c r="N52" s="626"/>
      <c r="O52" s="611"/>
      <c r="P52" s="611"/>
      <c r="Q52" s="248"/>
      <c r="R52" s="307"/>
      <c r="S52" s="312"/>
      <c r="T52" s="312"/>
      <c r="U52" s="312"/>
    </row>
    <row r="53" spans="1:21" ht="27.6" customHeight="1" thickBot="1">
      <c r="A53" s="624" t="s">
        <v>2397</v>
      </c>
      <c r="B53" s="625"/>
      <c r="C53" s="625"/>
      <c r="D53" s="625"/>
      <c r="E53" s="625"/>
      <c r="F53" s="416"/>
      <c r="G53" s="417"/>
      <c r="H53" s="415"/>
      <c r="I53" s="415"/>
      <c r="J53" s="415"/>
      <c r="K53" s="415"/>
      <c r="L53" s="415"/>
      <c r="M53" s="626" t="s">
        <v>2240</v>
      </c>
      <c r="N53" s="626"/>
      <c r="O53" s="611"/>
      <c r="P53" s="611"/>
      <c r="Q53" s="248"/>
      <c r="R53" s="307"/>
      <c r="S53" s="312"/>
      <c r="T53" s="312"/>
      <c r="U53" s="312"/>
    </row>
    <row r="54" spans="1:21" ht="27" hidden="1" customHeight="1">
      <c r="A54" s="415" t="s">
        <v>2137</v>
      </c>
      <c r="B54" s="185">
        <f>COUNTA(B7,M7,B13,M13)</f>
        <v>0</v>
      </c>
      <c r="C54" s="185">
        <f>C51*200</f>
        <v>0</v>
      </c>
      <c r="D54" s="185" t="s">
        <v>2395</v>
      </c>
      <c r="G54" s="211" t="s">
        <v>2398</v>
      </c>
    </row>
    <row r="55" spans="1:21" ht="27" hidden="1" customHeight="1">
      <c r="A55" s="415" t="s">
        <v>2138</v>
      </c>
      <c r="B55" s="415">
        <f>B54*500</f>
        <v>0</v>
      </c>
      <c r="C55" s="415">
        <f>SUM(B55,C54)</f>
        <v>0</v>
      </c>
      <c r="D55" s="185" t="s">
        <v>2396</v>
      </c>
      <c r="G55" s="211"/>
    </row>
  </sheetData>
  <mergeCells count="30">
    <mergeCell ref="W8:Y9"/>
    <mergeCell ref="M46:N46"/>
    <mergeCell ref="O46:S46"/>
    <mergeCell ref="P1:R1"/>
    <mergeCell ref="S1:U1"/>
    <mergeCell ref="C2:P2"/>
    <mergeCell ref="R2:V2"/>
    <mergeCell ref="B4:J4"/>
    <mergeCell ref="L41:U43"/>
    <mergeCell ref="M44:N44"/>
    <mergeCell ref="O44:S44"/>
    <mergeCell ref="M45:N45"/>
    <mergeCell ref="O45:S45"/>
    <mergeCell ref="P4:R4"/>
    <mergeCell ref="N47:P47"/>
    <mergeCell ref="D49:L49"/>
    <mergeCell ref="D50:L50"/>
    <mergeCell ref="D51:L51"/>
    <mergeCell ref="M48:N48"/>
    <mergeCell ref="M50:N50"/>
    <mergeCell ref="M51:N51"/>
    <mergeCell ref="A53:E53"/>
    <mergeCell ref="M53:N53"/>
    <mergeCell ref="O48:P48"/>
    <mergeCell ref="R48:S48"/>
    <mergeCell ref="O50:P50"/>
    <mergeCell ref="O51:P51"/>
    <mergeCell ref="O52:P52"/>
    <mergeCell ref="O53:P53"/>
    <mergeCell ref="M52:N52"/>
  </mergeCells>
  <phoneticPr fontId="2"/>
  <dataValidations count="6">
    <dataValidation type="list" allowBlank="1" showInputMessage="1" showErrorMessage="1" sqref="U50:U53" xr:uid="{00000000-0002-0000-0600-000000000000}">
      <formula1>$X$48:$X$49</formula1>
    </dataValidation>
    <dataValidation type="list" allowBlank="1" showInputMessage="1" showErrorMessage="1" sqref="A19:A46" xr:uid="{00000000-0002-0000-0600-000001000000}">
      <formula1>$A$19:$A$34</formula1>
    </dataValidation>
    <dataValidation type="list" allowBlank="1" showInputMessage="1" showErrorMessage="1" sqref="L19:L40" xr:uid="{00000000-0002-0000-0600-000002000000}">
      <formula1>$L$19:$L$31</formula1>
    </dataValidation>
    <dataValidation type="list" showInputMessage="1" showErrorMessage="1" sqref="G53" xr:uid="{00000000-0002-0000-0600-000003000000}">
      <formula1>$G$54:$G$55</formula1>
    </dataValidation>
    <dataValidation type="whole" allowBlank="1" showInputMessage="1" showErrorMessage="1" sqref="S7:S40 H7:H46" xr:uid="{00000000-0002-0000-0600-000004000000}">
      <formula1>0</formula1>
      <formula2>1000000</formula2>
    </dataValidation>
    <dataValidation type="list" allowBlank="1" showInputMessage="1" showErrorMessage="1" sqref="P4:R4" xr:uid="{00000000-0002-0000-0600-000005000000}">
      <formula1>$X$22:$X$27</formula1>
    </dataValidation>
  </dataValidations>
  <printOptions horizontalCentered="1"/>
  <pageMargins left="0.39370078740157483" right="0.39370078740157483" top="0.78740157480314965" bottom="0.39370078740157483" header="0.31496062992125984" footer="0.31496062992125984"/>
  <pageSetup paperSize="9" scale="52" orientation="portrait" blackAndWhite="1" horizont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FF0000"/>
  </sheetPr>
  <dimension ref="A1:P35"/>
  <sheetViews>
    <sheetView zoomScale="85" zoomScaleNormal="85" workbookViewId="0">
      <selection activeCell="J3" sqref="J3:K3"/>
    </sheetView>
  </sheetViews>
  <sheetFormatPr defaultColWidth="8.88671875" defaultRowHeight="13.2"/>
  <cols>
    <col min="1" max="1" width="4.44140625" style="185" customWidth="1"/>
    <col min="2" max="2" width="13.6640625" style="185" customWidth="1"/>
    <col min="3" max="4" width="4.44140625" style="185" customWidth="1"/>
    <col min="5" max="8" width="9.109375" style="185" customWidth="1"/>
    <col min="9" max="9" width="14.44140625" style="185" customWidth="1"/>
    <col min="10" max="10" width="12.88671875" style="185" customWidth="1"/>
    <col min="11" max="11" width="13.6640625" style="185" customWidth="1"/>
    <col min="12" max="16384" width="8.88671875" style="185"/>
  </cols>
  <sheetData>
    <row r="1" spans="1:16" ht="30" customHeight="1">
      <c r="A1" s="620" t="s">
        <v>1090</v>
      </c>
      <c r="B1" s="620"/>
      <c r="C1" s="620"/>
      <c r="D1" s="620"/>
      <c r="E1" s="620"/>
      <c r="F1" s="620"/>
      <c r="G1" s="620"/>
      <c r="H1" s="620"/>
      <c r="I1" s="620"/>
      <c r="J1" s="620"/>
      <c r="K1" s="620"/>
    </row>
    <row r="3" spans="1:16" ht="20.100000000000001" customHeight="1">
      <c r="B3" s="191" t="s">
        <v>369</v>
      </c>
      <c r="C3" s="567" t="str">
        <f>名簿!$M$5</f>
        <v/>
      </c>
      <c r="D3" s="567"/>
      <c r="E3" s="567"/>
      <c r="F3" s="567"/>
      <c r="G3" s="211"/>
      <c r="I3" s="191" t="s">
        <v>2161</v>
      </c>
      <c r="J3" s="621"/>
      <c r="K3" s="621"/>
    </row>
    <row r="4" spans="1:16" ht="13.5" customHeight="1" thickBot="1">
      <c r="B4" s="211"/>
      <c r="C4" s="211"/>
      <c r="D4" s="211"/>
      <c r="E4" s="211"/>
      <c r="F4" s="211"/>
      <c r="G4" s="211"/>
      <c r="I4" s="211"/>
      <c r="J4" s="211"/>
      <c r="K4" s="211"/>
    </row>
    <row r="5" spans="1:16" customFormat="1" ht="36.6" thickBot="1">
      <c r="A5" s="633" t="s">
        <v>2244</v>
      </c>
      <c r="B5" s="634"/>
      <c r="C5" s="634"/>
      <c r="D5" s="634"/>
      <c r="E5" s="634"/>
      <c r="F5" s="634"/>
      <c r="G5" s="634"/>
      <c r="H5" s="634"/>
      <c r="I5" s="634"/>
      <c r="J5" s="328" t="s">
        <v>2245</v>
      </c>
      <c r="K5" s="329" t="s">
        <v>2246</v>
      </c>
    </row>
    <row r="6" spans="1:16" customFormat="1" ht="26.25" customHeight="1">
      <c r="A6" s="330" t="s">
        <v>2251</v>
      </c>
      <c r="B6" s="629" t="s">
        <v>2258</v>
      </c>
      <c r="C6" s="629"/>
      <c r="D6" s="629"/>
      <c r="E6" s="629"/>
      <c r="F6" s="629"/>
      <c r="G6" s="629"/>
      <c r="H6" s="629"/>
      <c r="I6" s="630"/>
      <c r="J6" s="316" t="s">
        <v>2247</v>
      </c>
      <c r="K6" s="324" t="s">
        <v>2247</v>
      </c>
    </row>
    <row r="7" spans="1:16" customFormat="1" ht="30" customHeight="1">
      <c r="A7" s="331" t="s">
        <v>2252</v>
      </c>
      <c r="B7" s="631" t="s">
        <v>2546</v>
      </c>
      <c r="C7" s="631"/>
      <c r="D7" s="631"/>
      <c r="E7" s="631"/>
      <c r="F7" s="631"/>
      <c r="G7" s="631"/>
      <c r="H7" s="631"/>
      <c r="I7" s="632"/>
      <c r="J7" s="317" t="s">
        <v>2247</v>
      </c>
      <c r="K7" s="325" t="s">
        <v>2247</v>
      </c>
    </row>
    <row r="8" spans="1:16" customFormat="1" ht="30" customHeight="1">
      <c r="A8" s="331" t="s">
        <v>2253</v>
      </c>
      <c r="B8" s="631" t="s">
        <v>2557</v>
      </c>
      <c r="C8" s="631"/>
      <c r="D8" s="631"/>
      <c r="E8" s="631"/>
      <c r="F8" s="631"/>
      <c r="G8" s="631"/>
      <c r="H8" s="631"/>
      <c r="I8" s="632"/>
      <c r="J8" s="317" t="s">
        <v>2247</v>
      </c>
      <c r="K8" s="325" t="s">
        <v>2247</v>
      </c>
    </row>
    <row r="9" spans="1:16" customFormat="1" ht="30" customHeight="1">
      <c r="A9" s="331" t="s">
        <v>2254</v>
      </c>
      <c r="B9" s="631" t="s">
        <v>2661</v>
      </c>
      <c r="C9" s="631"/>
      <c r="D9" s="631"/>
      <c r="E9" s="631"/>
      <c r="F9" s="631"/>
      <c r="G9" s="631"/>
      <c r="H9" s="631"/>
      <c r="I9" s="632"/>
      <c r="J9" s="317" t="s">
        <v>2247</v>
      </c>
      <c r="K9" s="325" t="s">
        <v>2247</v>
      </c>
    </row>
    <row r="10" spans="1:16" customFormat="1" ht="30" customHeight="1">
      <c r="A10" s="331" t="s">
        <v>2255</v>
      </c>
      <c r="B10" s="631" t="s">
        <v>2545</v>
      </c>
      <c r="C10" s="631"/>
      <c r="D10" s="631"/>
      <c r="E10" s="631"/>
      <c r="F10" s="631"/>
      <c r="G10" s="631"/>
      <c r="H10" s="631"/>
      <c r="I10" s="632"/>
      <c r="J10" s="317" t="s">
        <v>2248</v>
      </c>
      <c r="K10" s="325" t="s">
        <v>2247</v>
      </c>
    </row>
    <row r="11" spans="1:16" customFormat="1" ht="30" customHeight="1">
      <c r="A11" s="331" t="s">
        <v>2256</v>
      </c>
      <c r="B11" s="631" t="s">
        <v>2662</v>
      </c>
      <c r="C11" s="631"/>
      <c r="D11" s="631"/>
      <c r="E11" s="631"/>
      <c r="F11" s="631"/>
      <c r="G11" s="631"/>
      <c r="H11" s="631"/>
      <c r="I11" s="632"/>
      <c r="J11" s="317" t="s">
        <v>2248</v>
      </c>
      <c r="K11" s="325" t="s">
        <v>2247</v>
      </c>
      <c r="N11" s="315"/>
    </row>
    <row r="12" spans="1:16" customFormat="1" ht="30" customHeight="1" thickBot="1">
      <c r="A12" s="332" t="s">
        <v>2257</v>
      </c>
      <c r="B12" s="635" t="s">
        <v>2547</v>
      </c>
      <c r="C12" s="635"/>
      <c r="D12" s="635"/>
      <c r="E12" s="635"/>
      <c r="F12" s="635"/>
      <c r="G12" s="635"/>
      <c r="H12" s="635"/>
      <c r="I12" s="636"/>
      <c r="J12" s="326" t="s">
        <v>2248</v>
      </c>
      <c r="K12" s="327" t="s">
        <v>2247</v>
      </c>
      <c r="N12" s="315"/>
    </row>
    <row r="14" spans="1:16" ht="13.8" thickBot="1">
      <c r="A14" s="265" t="s">
        <v>2159</v>
      </c>
      <c r="G14" s="628" t="s">
        <v>2249</v>
      </c>
      <c r="H14" s="628"/>
      <c r="I14" s="628"/>
      <c r="J14" s="628"/>
      <c r="K14" s="628"/>
      <c r="N14" s="211" t="s">
        <v>2639</v>
      </c>
    </row>
    <row r="15" spans="1:16" ht="24.9" customHeight="1" thickBot="1">
      <c r="A15" s="266" t="s">
        <v>2156</v>
      </c>
      <c r="B15" s="266" t="s">
        <v>1085</v>
      </c>
      <c r="C15" s="266" t="s">
        <v>354</v>
      </c>
      <c r="D15" s="266" t="s">
        <v>355</v>
      </c>
      <c r="E15" s="266" t="s">
        <v>1079</v>
      </c>
      <c r="F15" s="318" t="s">
        <v>1086</v>
      </c>
      <c r="G15" s="323" t="s">
        <v>2250</v>
      </c>
      <c r="H15" s="320" t="s">
        <v>1087</v>
      </c>
      <c r="I15" s="267" t="s">
        <v>2157</v>
      </c>
      <c r="J15" s="267" t="s">
        <v>1088</v>
      </c>
      <c r="K15" s="267" t="s">
        <v>1089</v>
      </c>
      <c r="M15" s="273" t="s">
        <v>489</v>
      </c>
      <c r="N15" s="268" t="s">
        <v>2179</v>
      </c>
      <c r="O15" s="270" t="s">
        <v>354</v>
      </c>
      <c r="P15" s="269" t="s">
        <v>355</v>
      </c>
    </row>
    <row r="16" spans="1:16" ht="24.9" customHeight="1">
      <c r="A16" s="191">
        <v>1</v>
      </c>
      <c r="B16" s="280"/>
      <c r="C16" s="280"/>
      <c r="D16" s="280"/>
      <c r="E16" s="191" t="str">
        <f>名簿!$H$3</f>
        <v/>
      </c>
      <c r="F16" s="319"/>
      <c r="G16" s="322"/>
      <c r="H16" s="321"/>
      <c r="I16" s="280"/>
      <c r="J16" s="280"/>
      <c r="K16" s="280"/>
      <c r="M16" s="274" t="s">
        <v>2180</v>
      </c>
      <c r="N16" s="231" t="str">
        <f>$N$14&amp;" 県中選"</f>
        <v>R3 県中選</v>
      </c>
      <c r="O16" s="271">
        <v>1</v>
      </c>
      <c r="P16" s="207" t="s">
        <v>409</v>
      </c>
    </row>
    <row r="17" spans="1:16" ht="24.9" customHeight="1" thickBot="1">
      <c r="A17" s="191">
        <v>2</v>
      </c>
      <c r="B17" s="280"/>
      <c r="C17" s="280"/>
      <c r="D17" s="280"/>
      <c r="E17" s="191" t="str">
        <f>名簿!$H$3</f>
        <v/>
      </c>
      <c r="F17" s="319"/>
      <c r="G17" s="322"/>
      <c r="H17" s="321"/>
      <c r="I17" s="280"/>
      <c r="J17" s="280"/>
      <c r="K17" s="280"/>
      <c r="M17" s="275" t="s">
        <v>2181</v>
      </c>
      <c r="N17" s="232" t="str">
        <f>$N$14&amp;" 県選抜"</f>
        <v>R3 県選抜</v>
      </c>
      <c r="O17" s="272">
        <v>2</v>
      </c>
      <c r="P17" s="277" t="s">
        <v>2162</v>
      </c>
    </row>
    <row r="18" spans="1:16" ht="24.9" customHeight="1" thickBot="1">
      <c r="A18" s="191">
        <v>3</v>
      </c>
      <c r="B18" s="280"/>
      <c r="C18" s="280"/>
      <c r="D18" s="280"/>
      <c r="E18" s="191" t="str">
        <f>名簿!$H$3</f>
        <v/>
      </c>
      <c r="F18" s="319"/>
      <c r="G18" s="322"/>
      <c r="H18" s="321"/>
      <c r="I18" s="280"/>
      <c r="J18" s="280"/>
      <c r="K18" s="280"/>
      <c r="M18" s="275" t="s">
        <v>2182</v>
      </c>
      <c r="N18" s="232" t="str">
        <f>$N$14&amp;" 県通信"</f>
        <v>R3 県通信</v>
      </c>
      <c r="O18" s="276">
        <v>3</v>
      </c>
      <c r="P18" s="278"/>
    </row>
    <row r="19" spans="1:16" ht="24.9" customHeight="1">
      <c r="A19" s="191">
        <v>4</v>
      </c>
      <c r="B19" s="280"/>
      <c r="C19" s="280"/>
      <c r="D19" s="280"/>
      <c r="E19" s="191" t="str">
        <f>名簿!$H$3</f>
        <v/>
      </c>
      <c r="F19" s="319"/>
      <c r="G19" s="322"/>
      <c r="H19" s="321"/>
      <c r="I19" s="280"/>
      <c r="J19" s="280"/>
      <c r="K19" s="280"/>
      <c r="M19" s="275" t="s">
        <v>2169</v>
      </c>
      <c r="N19" s="232" t="str">
        <f>$N$14&amp;" U-16選考会"</f>
        <v>R3 U-16選考会</v>
      </c>
    </row>
    <row r="20" spans="1:16" ht="24.9" customHeight="1">
      <c r="A20" s="191">
        <v>5</v>
      </c>
      <c r="B20" s="280"/>
      <c r="C20" s="280"/>
      <c r="D20" s="280"/>
      <c r="E20" s="191" t="str">
        <f>名簿!$H$3</f>
        <v/>
      </c>
      <c r="F20" s="319"/>
      <c r="G20" s="322"/>
      <c r="H20" s="321"/>
      <c r="I20" s="280"/>
      <c r="J20" s="280"/>
      <c r="K20" s="280"/>
      <c r="M20" s="275" t="s">
        <v>2171</v>
      </c>
      <c r="N20" s="232" t="str">
        <f>$N$14&amp;" 県総体"</f>
        <v>R3 県総体</v>
      </c>
    </row>
    <row r="21" spans="1:16" ht="24.9" customHeight="1">
      <c r="A21" s="191">
        <v>6</v>
      </c>
      <c r="B21" s="280"/>
      <c r="C21" s="280"/>
      <c r="D21" s="280"/>
      <c r="E21" s="191" t="str">
        <f>名簿!$H$3</f>
        <v/>
      </c>
      <c r="F21" s="319"/>
      <c r="G21" s="322"/>
      <c r="H21" s="321"/>
      <c r="I21" s="280"/>
      <c r="J21" s="280"/>
      <c r="K21" s="280"/>
      <c r="M21" s="275" t="s">
        <v>2377</v>
      </c>
      <c r="N21" s="232" t="str">
        <f>$N$14&amp;" 地区通信"</f>
        <v>R3 地区通信</v>
      </c>
    </row>
    <row r="22" spans="1:16" ht="24.9" customHeight="1" thickBot="1">
      <c r="A22" s="191">
        <v>7</v>
      </c>
      <c r="B22" s="280"/>
      <c r="C22" s="280"/>
      <c r="D22" s="280"/>
      <c r="E22" s="191" t="str">
        <f>名簿!$H$3</f>
        <v/>
      </c>
      <c r="F22" s="319"/>
      <c r="G22" s="322"/>
      <c r="H22" s="321"/>
      <c r="I22" s="280"/>
      <c r="J22" s="280"/>
      <c r="K22" s="280"/>
      <c r="M22" s="275" t="s">
        <v>2173</v>
      </c>
      <c r="N22" s="292" t="str">
        <f>$N$14&amp;" 地区総体"</f>
        <v>R3 地区総体</v>
      </c>
    </row>
    <row r="23" spans="1:16" ht="24.9" customHeight="1" thickTop="1" thickBot="1">
      <c r="A23" s="191">
        <v>8</v>
      </c>
      <c r="B23" s="280"/>
      <c r="C23" s="280"/>
      <c r="D23" s="280"/>
      <c r="E23" s="191" t="str">
        <f>名簿!$H$3</f>
        <v/>
      </c>
      <c r="F23" s="319"/>
      <c r="G23" s="322"/>
      <c r="H23" s="321"/>
      <c r="I23" s="280"/>
      <c r="J23" s="280"/>
      <c r="K23" s="280"/>
      <c r="M23" s="232" t="s">
        <v>2183</v>
      </c>
      <c r="N23" s="314" t="str">
        <f>$N$24&amp;" 県中選"</f>
        <v>R4 県中選</v>
      </c>
    </row>
    <row r="24" spans="1:16" ht="24.9" customHeight="1">
      <c r="A24" s="191">
        <v>9</v>
      </c>
      <c r="B24" s="280"/>
      <c r="C24" s="280"/>
      <c r="D24" s="280"/>
      <c r="E24" s="191" t="str">
        <f>名簿!$H$3</f>
        <v/>
      </c>
      <c r="F24" s="319"/>
      <c r="G24" s="322"/>
      <c r="H24" s="321"/>
      <c r="I24" s="280"/>
      <c r="J24" s="280"/>
      <c r="K24" s="280"/>
      <c r="M24" s="232" t="s">
        <v>2175</v>
      </c>
      <c r="N24" s="260" t="s">
        <v>2640</v>
      </c>
    </row>
    <row r="25" spans="1:16" ht="24.9" customHeight="1">
      <c r="A25" s="191">
        <v>10</v>
      </c>
      <c r="B25" s="280"/>
      <c r="C25" s="280"/>
      <c r="D25" s="280"/>
      <c r="E25" s="191" t="str">
        <f>名簿!$H$3</f>
        <v/>
      </c>
      <c r="F25" s="319"/>
      <c r="G25" s="322"/>
      <c r="H25" s="321"/>
      <c r="I25" s="280"/>
      <c r="J25" s="280"/>
      <c r="K25" s="280"/>
      <c r="M25" s="232" t="s">
        <v>2177</v>
      </c>
      <c r="N25" s="211"/>
    </row>
    <row r="26" spans="1:16" ht="24.9" customHeight="1">
      <c r="A26" s="191">
        <v>11</v>
      </c>
      <c r="B26" s="280"/>
      <c r="C26" s="280"/>
      <c r="D26" s="280"/>
      <c r="E26" s="191" t="str">
        <f>名簿!$H$3</f>
        <v/>
      </c>
      <c r="F26" s="319"/>
      <c r="G26" s="322"/>
      <c r="H26" s="321"/>
      <c r="I26" s="280"/>
      <c r="J26" s="280"/>
      <c r="K26" s="280"/>
      <c r="M26" s="232" t="s">
        <v>2167</v>
      </c>
      <c r="N26" s="211"/>
    </row>
    <row r="27" spans="1:16" ht="24.9" customHeight="1">
      <c r="A27" s="191">
        <v>12</v>
      </c>
      <c r="B27" s="280"/>
      <c r="C27" s="280"/>
      <c r="D27" s="280"/>
      <c r="E27" s="191" t="str">
        <f>名簿!$H$3</f>
        <v/>
      </c>
      <c r="F27" s="319"/>
      <c r="G27" s="322"/>
      <c r="H27" s="321"/>
      <c r="I27" s="280"/>
      <c r="J27" s="280"/>
      <c r="K27" s="280"/>
      <c r="M27" s="232" t="s">
        <v>490</v>
      </c>
      <c r="N27" s="211"/>
    </row>
    <row r="28" spans="1:16" ht="24.9" customHeight="1">
      <c r="A28" s="191">
        <v>13</v>
      </c>
      <c r="B28" s="280"/>
      <c r="C28" s="280"/>
      <c r="D28" s="280"/>
      <c r="E28" s="191" t="str">
        <f>名簿!$H$3</f>
        <v/>
      </c>
      <c r="F28" s="319"/>
      <c r="G28" s="322"/>
      <c r="H28" s="321"/>
      <c r="I28" s="280"/>
      <c r="J28" s="280"/>
      <c r="K28" s="280"/>
      <c r="M28" s="232" t="s">
        <v>494</v>
      </c>
    </row>
    <row r="29" spans="1:16" ht="24.9" customHeight="1">
      <c r="A29" s="191">
        <v>14</v>
      </c>
      <c r="B29" s="280"/>
      <c r="C29" s="280"/>
      <c r="D29" s="280"/>
      <c r="E29" s="191" t="str">
        <f>名簿!$H$3</f>
        <v/>
      </c>
      <c r="F29" s="319"/>
      <c r="G29" s="322"/>
      <c r="H29" s="321"/>
      <c r="I29" s="280"/>
      <c r="J29" s="280"/>
      <c r="K29" s="280"/>
      <c r="M29" s="232" t="s">
        <v>383</v>
      </c>
    </row>
    <row r="30" spans="1:16" ht="24.9" customHeight="1">
      <c r="A30" s="191">
        <v>15</v>
      </c>
      <c r="B30" s="280"/>
      <c r="C30" s="280"/>
      <c r="D30" s="280"/>
      <c r="E30" s="191" t="str">
        <f>名簿!$H$3</f>
        <v/>
      </c>
      <c r="F30" s="319"/>
      <c r="G30" s="322"/>
      <c r="H30" s="321"/>
      <c r="I30" s="280"/>
      <c r="J30" s="280"/>
      <c r="K30" s="280"/>
      <c r="M30" s="232" t="s">
        <v>491</v>
      </c>
    </row>
    <row r="31" spans="1:16" ht="24.9" customHeight="1">
      <c r="A31" s="191">
        <v>16</v>
      </c>
      <c r="B31" s="280"/>
      <c r="C31" s="280"/>
      <c r="D31" s="280"/>
      <c r="E31" s="191" t="str">
        <f>名簿!$H$3</f>
        <v/>
      </c>
      <c r="F31" s="319"/>
      <c r="G31" s="322"/>
      <c r="H31" s="321"/>
      <c r="I31" s="280"/>
      <c r="J31" s="280"/>
      <c r="K31" s="280"/>
      <c r="M31" s="232" t="s">
        <v>492</v>
      </c>
    </row>
    <row r="32" spans="1:16" ht="24.9" customHeight="1" thickBot="1">
      <c r="A32" s="191">
        <v>17</v>
      </c>
      <c r="B32" s="280"/>
      <c r="C32" s="280"/>
      <c r="D32" s="280"/>
      <c r="E32" s="191" t="str">
        <f>名簿!$H$3</f>
        <v/>
      </c>
      <c r="F32" s="319"/>
      <c r="G32" s="322"/>
      <c r="H32" s="321"/>
      <c r="I32" s="280"/>
      <c r="J32" s="280"/>
      <c r="K32" s="280"/>
      <c r="M32" s="291" t="s">
        <v>852</v>
      </c>
    </row>
    <row r="33" spans="1:13" ht="24.9" customHeight="1">
      <c r="A33" s="191">
        <v>18</v>
      </c>
      <c r="B33" s="280"/>
      <c r="C33" s="280"/>
      <c r="D33" s="280"/>
      <c r="E33" s="191" t="str">
        <f>名簿!$H$3</f>
        <v/>
      </c>
      <c r="F33" s="319"/>
      <c r="G33" s="322"/>
      <c r="H33" s="321"/>
      <c r="I33" s="280"/>
      <c r="J33" s="280"/>
      <c r="K33" s="280"/>
      <c r="M33" s="260"/>
    </row>
    <row r="34" spans="1:13" ht="24.6" customHeight="1">
      <c r="A34" s="191">
        <v>19</v>
      </c>
      <c r="B34" s="280"/>
      <c r="C34" s="280"/>
      <c r="D34" s="280"/>
      <c r="E34" s="191" t="str">
        <f>名簿!$H$3</f>
        <v/>
      </c>
      <c r="F34" s="319"/>
      <c r="G34" s="322"/>
      <c r="H34" s="321"/>
      <c r="I34" s="280"/>
      <c r="J34" s="280"/>
      <c r="K34" s="280"/>
    </row>
    <row r="35" spans="1:13" ht="24.9" customHeight="1">
      <c r="A35" s="191">
        <v>20</v>
      </c>
      <c r="B35" s="280"/>
      <c r="C35" s="280"/>
      <c r="D35" s="280"/>
      <c r="E35" s="191" t="str">
        <f>名簿!$H$3</f>
        <v/>
      </c>
      <c r="F35" s="319"/>
      <c r="G35" s="322"/>
      <c r="H35" s="321"/>
      <c r="I35" s="280"/>
      <c r="J35" s="280"/>
      <c r="K35" s="280"/>
    </row>
  </sheetData>
  <mergeCells count="12">
    <mergeCell ref="G14:K14"/>
    <mergeCell ref="A1:K1"/>
    <mergeCell ref="C3:F3"/>
    <mergeCell ref="J3:K3"/>
    <mergeCell ref="B6:I6"/>
    <mergeCell ref="B7:I7"/>
    <mergeCell ref="A5:I5"/>
    <mergeCell ref="B8:I8"/>
    <mergeCell ref="B9:I9"/>
    <mergeCell ref="B10:I10"/>
    <mergeCell ref="B11:I11"/>
    <mergeCell ref="B12:I12"/>
  </mergeCells>
  <phoneticPr fontId="2"/>
  <dataValidations count="5">
    <dataValidation type="list" allowBlank="1" showInputMessage="1" showErrorMessage="1" sqref="G16:G35" xr:uid="{00000000-0002-0000-0700-000000000000}">
      <formula1>$A$6:$A$12</formula1>
    </dataValidation>
    <dataValidation type="list" allowBlank="1" showInputMessage="1" showErrorMessage="1" sqref="C16:C35" xr:uid="{00000000-0002-0000-0700-000001000000}">
      <formula1>$O$16:$O$18</formula1>
    </dataValidation>
    <dataValidation type="list" allowBlank="1" showInputMessage="1" showErrorMessage="1" sqref="D16:D35" xr:uid="{00000000-0002-0000-0700-000002000000}">
      <formula1>$P$16:$P$17</formula1>
    </dataValidation>
    <dataValidation type="list" errorStyle="information" allowBlank="1" showInputMessage="1" showErrorMessage="1" errorTitle="大会名" error="▼に載ってない大会名の時は『OK』を押して_x000a__x000a_▼に載っているときは『キャンセル』して_x000a_　　　　　　　　　　横の▼から選んでください。" sqref="I16:I35" xr:uid="{00000000-0002-0000-0700-000003000000}">
      <formula1>$N$16:$N$23</formula1>
    </dataValidation>
    <dataValidation type="list" allowBlank="1" showInputMessage="1" showErrorMessage="1" sqref="F16:F35 J16:J35" xr:uid="{00000000-0002-0000-0700-000004000000}">
      <formula1>$M$16:$M$32</formula1>
    </dataValidation>
  </dataValidations>
  <printOptions horizontalCentered="1"/>
  <pageMargins left="0.39370078740157483" right="0.39370078740157483" top="0.59055118110236227" bottom="0.39370078740157483" header="0.31496062992125984" footer="0.31496062992125984"/>
  <pageSetup paperSize="9" scale="93"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6">
    <tabColor rgb="FFFFFF00"/>
  </sheetPr>
  <dimension ref="A1:AP73"/>
  <sheetViews>
    <sheetView showGridLines="0" view="pageBreakPreview" zoomScale="55" zoomScaleNormal="55" zoomScaleSheetLayoutView="55" workbookViewId="0">
      <selection activeCell="P4" sqref="P4:R4"/>
    </sheetView>
  </sheetViews>
  <sheetFormatPr defaultColWidth="8.88671875" defaultRowHeight="13.2"/>
  <cols>
    <col min="1" max="1" width="10.88671875" style="185" customWidth="1"/>
    <col min="2" max="2" width="9.109375" style="185" customWidth="1"/>
    <col min="3" max="3" width="7.109375" style="185" customWidth="1"/>
    <col min="4" max="4" width="18.109375" style="185" customWidth="1"/>
    <col min="5" max="5" width="12.88671875" style="185" customWidth="1"/>
    <col min="6" max="6" width="10.88671875" style="185" hidden="1" customWidth="1"/>
    <col min="7" max="7" width="4.44140625" style="185" customWidth="1"/>
    <col min="8" max="10" width="8.88671875" style="185" customWidth="1"/>
    <col min="11" max="11" width="2.88671875" style="185" customWidth="1"/>
    <col min="12" max="12" width="10.88671875" style="185" customWidth="1"/>
    <col min="13" max="13" width="9.109375" style="185" customWidth="1"/>
    <col min="14" max="14" width="7.109375" style="185" customWidth="1"/>
    <col min="15" max="15" width="18.109375" style="185" customWidth="1"/>
    <col min="16" max="16" width="12.88671875" style="185" customWidth="1"/>
    <col min="17" max="17" width="10.88671875" style="185" hidden="1" customWidth="1"/>
    <col min="18" max="18" width="4.44140625" style="185" customWidth="1"/>
    <col min="19" max="20" width="8.88671875" style="185" customWidth="1"/>
    <col min="21" max="21" width="8.88671875" style="185"/>
    <col min="22" max="22" width="2.88671875" style="185" customWidth="1"/>
    <col min="23" max="23" width="16.33203125" style="185" customWidth="1"/>
    <col min="24" max="24" width="14.6640625" style="185" customWidth="1"/>
    <col min="25" max="33" width="11" style="185" customWidth="1"/>
    <col min="34" max="42" width="10.88671875" style="185" customWidth="1"/>
    <col min="43" max="16384" width="8.88671875" style="185"/>
  </cols>
  <sheetData>
    <row r="1" spans="1:31" ht="30" customHeight="1" thickBot="1">
      <c r="A1" s="197" t="str">
        <f>設定!$G$2</f>
        <v>令和4年度</v>
      </c>
      <c r="P1" s="569" t="s">
        <v>483</v>
      </c>
      <c r="Q1" s="570"/>
      <c r="R1" s="570"/>
      <c r="S1" s="571">
        <f>名簿!$M$2</f>
        <v>0</v>
      </c>
      <c r="T1" s="618"/>
      <c r="U1" s="572"/>
    </row>
    <row r="2" spans="1:31" ht="50.1" customHeight="1" thickBot="1">
      <c r="C2" s="649" t="s">
        <v>2642</v>
      </c>
      <c r="D2" s="619"/>
      <c r="E2" s="619"/>
      <c r="F2" s="619"/>
      <c r="G2" s="619"/>
      <c r="H2" s="619"/>
      <c r="I2" s="619"/>
      <c r="J2" s="619"/>
      <c r="K2" s="619"/>
      <c r="L2" s="619"/>
      <c r="M2" s="619"/>
      <c r="N2" s="619"/>
      <c r="O2" s="619"/>
      <c r="P2" s="619"/>
      <c r="Q2" s="190"/>
      <c r="R2" s="574" t="s">
        <v>2126</v>
      </c>
      <c r="S2" s="574"/>
      <c r="T2" s="574"/>
      <c r="U2" s="574"/>
      <c r="V2" s="575"/>
    </row>
    <row r="3" spans="1:31" ht="14.4" customHeight="1" thickBot="1"/>
    <row r="4" spans="1:31" ht="30" customHeight="1" thickBot="1">
      <c r="A4" s="189" t="s">
        <v>369</v>
      </c>
      <c r="B4" s="576" t="str">
        <f>名簿!M5</f>
        <v/>
      </c>
      <c r="C4" s="576"/>
      <c r="D4" s="576"/>
      <c r="E4" s="576"/>
      <c r="F4" s="576"/>
      <c r="G4" s="576"/>
      <c r="H4" s="576"/>
      <c r="I4" s="571"/>
      <c r="J4" s="577"/>
      <c r="O4" s="225" t="s">
        <v>2580</v>
      </c>
      <c r="P4" s="602"/>
      <c r="Q4" s="602"/>
      <c r="R4" s="603"/>
    </row>
    <row r="5" spans="1:31" ht="24.9" customHeight="1" thickBot="1">
      <c r="A5" s="186" t="s">
        <v>486</v>
      </c>
      <c r="L5" s="186" t="s">
        <v>484</v>
      </c>
    </row>
    <row r="6" spans="1:31" ht="45" customHeight="1" thickBot="1">
      <c r="A6" s="198" t="s">
        <v>489</v>
      </c>
      <c r="B6" s="199" t="s">
        <v>855</v>
      </c>
      <c r="C6" s="194" t="s">
        <v>851</v>
      </c>
      <c r="D6" s="195" t="s">
        <v>863</v>
      </c>
      <c r="E6" s="195" t="s">
        <v>862</v>
      </c>
      <c r="F6" s="195" t="s">
        <v>1079</v>
      </c>
      <c r="G6" s="195" t="s">
        <v>354</v>
      </c>
      <c r="H6" s="195" t="s">
        <v>364</v>
      </c>
      <c r="I6" s="296" t="s">
        <v>2556</v>
      </c>
      <c r="J6" s="196" t="s">
        <v>1639</v>
      </c>
      <c r="L6" s="198" t="s">
        <v>489</v>
      </c>
      <c r="M6" s="199" t="s">
        <v>855</v>
      </c>
      <c r="N6" s="194" t="s">
        <v>851</v>
      </c>
      <c r="O6" s="195" t="s">
        <v>863</v>
      </c>
      <c r="P6" s="195" t="s">
        <v>862</v>
      </c>
      <c r="Q6" s="195" t="s">
        <v>1079</v>
      </c>
      <c r="R6" s="195" t="s">
        <v>354</v>
      </c>
      <c r="S6" s="195" t="s">
        <v>364</v>
      </c>
      <c r="T6" s="296" t="s">
        <v>2556</v>
      </c>
      <c r="U6" s="196" t="s">
        <v>1639</v>
      </c>
    </row>
    <row r="7" spans="1:31" ht="27.6" customHeight="1">
      <c r="A7" s="257" t="s">
        <v>1080</v>
      </c>
      <c r="B7" s="212"/>
      <c r="C7" s="213" t="str">
        <f>IF(B7="","",$S$1)</f>
        <v/>
      </c>
      <c r="D7" s="214" t="str">
        <f>IF(B7="","",VLOOKUP(B7,個人番号,名簿!$D$1,FALSE))</f>
        <v/>
      </c>
      <c r="E7" s="214" t="str">
        <f>IF(B7="","",VLOOKUP(B7,個人番号,名簿!$E$1,FALSE))</f>
        <v/>
      </c>
      <c r="F7" s="214" t="str">
        <f>IF(B7="","",VLOOKUP(B7,個人番号,名簿!$H$1,FALSE))</f>
        <v/>
      </c>
      <c r="G7" s="214" t="str">
        <f>IF(B7="","",VLOOKUP(B7,個人番号,名簿!$F$1,FALSE))</f>
        <v/>
      </c>
      <c r="H7" s="246"/>
      <c r="I7" s="427" t="str">
        <f>IF(B7="","",VLOOKUP(B7,個人番号,名簿!$J$1,FALSE))</f>
        <v/>
      </c>
      <c r="J7" s="215" t="str">
        <f>IF(B7="","",VLOOKUP(B7,個人番号,名簿!$I$1,FALSE))</f>
        <v/>
      </c>
      <c r="L7" s="257" t="s">
        <v>1080</v>
      </c>
      <c r="M7" s="212"/>
      <c r="N7" s="213" t="str">
        <f>IF(M7="","",$S$1)</f>
        <v/>
      </c>
      <c r="O7" s="214" t="str">
        <f>IF(M7="","",VLOOKUP(M7,個人番号,名簿!$D$1,FALSE))</f>
        <v/>
      </c>
      <c r="P7" s="214" t="str">
        <f>IF(M7="","",VLOOKUP(M7,個人番号,名簿!$E$1,FALSE))</f>
        <v/>
      </c>
      <c r="Q7" s="214" t="str">
        <f>IF(M7="","",VLOOKUP(M7,個人番号,名簿!$H$1,FALSE))</f>
        <v/>
      </c>
      <c r="R7" s="214" t="str">
        <f>IF(M7="","",VLOOKUP(M7,個人番号,名簿!$F$1,FALSE))</f>
        <v/>
      </c>
      <c r="S7" s="246"/>
      <c r="T7" s="427" t="str">
        <f>IF(M7="","",VLOOKUP(M7,個人番号,名簿!$J$1,FALSE))</f>
        <v/>
      </c>
      <c r="U7" s="215" t="str">
        <f>IF(M7="","",VLOOKUP(M7,個人番号,名簿!$I$1,FALSE))</f>
        <v/>
      </c>
    </row>
    <row r="8" spans="1:31" ht="27.6" customHeight="1">
      <c r="A8" s="258"/>
      <c r="B8" s="205"/>
      <c r="C8" s="201" t="str">
        <f t="shared" ref="C8:C34" si="0">IF(B8="","",$S$1)</f>
        <v/>
      </c>
      <c r="D8" s="191" t="str">
        <f>IF(B8="","",VLOOKUP(B8,個人番号,名簿!$D$1,FALSE))</f>
        <v/>
      </c>
      <c r="E8" s="191" t="str">
        <f>IF(B8="","",VLOOKUP(B8,個人番号,名簿!$E$1,FALSE))</f>
        <v/>
      </c>
      <c r="F8" s="187" t="str">
        <f>IF(B8="","",VLOOKUP(B8,個人番号,名簿!$H$1,FALSE))</f>
        <v/>
      </c>
      <c r="G8" s="191" t="str">
        <f>IF(B8="","",VLOOKUP(B8,個人番号,名簿!$F$1,FALSE))</f>
        <v/>
      </c>
      <c r="H8" s="286"/>
      <c r="I8" s="431" t="str">
        <f>IF(B8="","",VLOOKUP(B8,個人番号,名簿!$J$1,FALSE))</f>
        <v/>
      </c>
      <c r="J8" s="208" t="str">
        <f>IF(B8="","",VLOOKUP(B8,個人番号,名簿!$I$1,FALSE))</f>
        <v/>
      </c>
      <c r="L8" s="258"/>
      <c r="M8" s="205"/>
      <c r="N8" s="201" t="str">
        <f t="shared" ref="N8:N31" si="1">IF(M8="","",$S$1)</f>
        <v/>
      </c>
      <c r="O8" s="191" t="str">
        <f>IF(M8="","",VLOOKUP(M8,個人番号,名簿!$D$1,FALSE))</f>
        <v/>
      </c>
      <c r="P8" s="191" t="str">
        <f>IF(M8="","",VLOOKUP(M8,個人番号,名簿!$E$1,FALSE))</f>
        <v/>
      </c>
      <c r="Q8" s="187" t="str">
        <f>IF(M8="","",VLOOKUP(M8,個人番号,名簿!$H$1,FALSE))</f>
        <v/>
      </c>
      <c r="R8" s="191" t="str">
        <f>IF(M8="","",VLOOKUP(M8,個人番号,名簿!$F$1,FALSE))</f>
        <v/>
      </c>
      <c r="S8" s="286"/>
      <c r="T8" s="431" t="str">
        <f>IF(M8="","",VLOOKUP(M8,個人番号,名簿!$J$1,FALSE))</f>
        <v/>
      </c>
      <c r="U8" s="208" t="str">
        <f>IF(M8="","",VLOOKUP(M8,個人番号,名簿!$I$1,FALSE))</f>
        <v/>
      </c>
      <c r="W8" s="557" t="s">
        <v>2239</v>
      </c>
      <c r="X8" s="558"/>
      <c r="Y8" s="559"/>
    </row>
    <row r="9" spans="1:31" ht="27.6" customHeight="1">
      <c r="A9" s="258" t="s">
        <v>2374</v>
      </c>
      <c r="B9" s="205"/>
      <c r="C9" s="201" t="str">
        <f t="shared" si="0"/>
        <v/>
      </c>
      <c r="D9" s="191" t="str">
        <f>IF(B9="","",VLOOKUP(B9,個人番号,名簿!$D$1,FALSE))</f>
        <v/>
      </c>
      <c r="E9" s="191" t="str">
        <f>IF(B9="","",VLOOKUP(B9,個人番号,名簿!$E$1,FALSE))</f>
        <v/>
      </c>
      <c r="F9" s="187" t="str">
        <f>IF(B9="","",VLOOKUP(B9,個人番号,名簿!$H$1,FALSE))</f>
        <v/>
      </c>
      <c r="G9" s="191" t="str">
        <f>IF(B9="","",VLOOKUP(B9,個人番号,名簿!$F$1,FALSE))</f>
        <v/>
      </c>
      <c r="H9" s="286"/>
      <c r="I9" s="431" t="str">
        <f>IF(B9="","",VLOOKUP(B9,個人番号,名簿!$J$1,FALSE))</f>
        <v/>
      </c>
      <c r="J9" s="208" t="str">
        <f>IF(B9="","",VLOOKUP(B9,個人番号,名簿!$I$1,FALSE))</f>
        <v/>
      </c>
      <c r="L9" s="258" t="s">
        <v>2374</v>
      </c>
      <c r="M9" s="205"/>
      <c r="N9" s="201" t="str">
        <f t="shared" si="1"/>
        <v/>
      </c>
      <c r="O9" s="191" t="str">
        <f>IF(M9="","",VLOOKUP(M9,個人番号,名簿!$D$1,FALSE))</f>
        <v/>
      </c>
      <c r="P9" s="191" t="str">
        <f>IF(M9="","",VLOOKUP(M9,個人番号,名簿!$E$1,FALSE))</f>
        <v/>
      </c>
      <c r="Q9" s="187" t="str">
        <f>IF(M9="","",VLOOKUP(M9,個人番号,名簿!$H$1,FALSE))</f>
        <v/>
      </c>
      <c r="R9" s="191" t="str">
        <f>IF(M9="","",VLOOKUP(M9,個人番号,名簿!$F$1,FALSE))</f>
        <v/>
      </c>
      <c r="S9" s="286"/>
      <c r="T9" s="431" t="str">
        <f>IF(M9="","",VLOOKUP(M9,個人番号,名簿!$J$1,FALSE))</f>
        <v/>
      </c>
      <c r="U9" s="208" t="str">
        <f>IF(M9="","",VLOOKUP(M9,個人番号,名簿!$I$1,FALSE))</f>
        <v/>
      </c>
      <c r="W9" s="560"/>
      <c r="X9" s="561"/>
      <c r="Y9" s="562"/>
    </row>
    <row r="10" spans="1:31" ht="27.6" customHeight="1">
      <c r="A10" s="258"/>
      <c r="B10" s="205"/>
      <c r="C10" s="201" t="str">
        <f t="shared" si="0"/>
        <v/>
      </c>
      <c r="D10" s="191" t="str">
        <f>IF(B10="","",VLOOKUP(B10,個人番号,名簿!$D$1,FALSE))</f>
        <v/>
      </c>
      <c r="E10" s="191" t="str">
        <f>IF(B10="","",VLOOKUP(B10,個人番号,名簿!$E$1,FALSE))</f>
        <v/>
      </c>
      <c r="F10" s="187" t="str">
        <f>IF(B10="","",VLOOKUP(B10,個人番号,名簿!$H$1,FALSE))</f>
        <v/>
      </c>
      <c r="G10" s="191" t="str">
        <f>IF(B10="","",VLOOKUP(B10,個人番号,名簿!$F$1,FALSE))</f>
        <v/>
      </c>
      <c r="H10" s="286"/>
      <c r="I10" s="431" t="str">
        <f>IF(B10="","",VLOOKUP(B10,個人番号,名簿!$J$1,FALSE))</f>
        <v/>
      </c>
      <c r="J10" s="208" t="str">
        <f>IF(B10="","",VLOOKUP(B10,個人番号,名簿!$I$1,FALSE))</f>
        <v/>
      </c>
      <c r="L10" s="258"/>
      <c r="M10" s="205"/>
      <c r="N10" s="201" t="str">
        <f t="shared" si="1"/>
        <v/>
      </c>
      <c r="O10" s="191" t="str">
        <f>IF(M10="","",VLOOKUP(M10,個人番号,名簿!$D$1,FALSE))</f>
        <v/>
      </c>
      <c r="P10" s="191" t="str">
        <f>IF(M10="","",VLOOKUP(M10,個人番号,名簿!$E$1,FALSE))</f>
        <v/>
      </c>
      <c r="Q10" s="187" t="str">
        <f>IF(M10="","",VLOOKUP(M10,個人番号,名簿!$H$1,FALSE))</f>
        <v/>
      </c>
      <c r="R10" s="191" t="str">
        <f>IF(M10="","",VLOOKUP(M10,個人番号,名簿!$F$1,FALSE))</f>
        <v/>
      </c>
      <c r="S10" s="286"/>
      <c r="T10" s="431" t="str">
        <f>IF(M10="","",VLOOKUP(M10,個人番号,名簿!$J$1,FALSE))</f>
        <v/>
      </c>
      <c r="U10" s="208" t="str">
        <f>IF(M10="","",VLOOKUP(M10,個人番号,名簿!$I$1,FALSE))</f>
        <v/>
      </c>
    </row>
    <row r="11" spans="1:31" ht="27.6" customHeight="1">
      <c r="A11" s="258" t="s">
        <v>2542</v>
      </c>
      <c r="B11" s="205"/>
      <c r="C11" s="201" t="str">
        <f t="shared" si="0"/>
        <v/>
      </c>
      <c r="D11" s="191" t="str">
        <f>IF(B11="","",VLOOKUP(B11,個人番号,名簿!$D$1,FALSE))</f>
        <v/>
      </c>
      <c r="E11" s="191" t="str">
        <f>IF(B11="","",VLOOKUP(B11,個人番号,名簿!$E$1,FALSE))</f>
        <v/>
      </c>
      <c r="F11" s="187" t="str">
        <f>IF(B11="","",VLOOKUP(B11,個人番号,名簿!$H$1,FALSE))</f>
        <v/>
      </c>
      <c r="G11" s="191" t="str">
        <f>IF(B11="","",VLOOKUP(B11,個人番号,名簿!$F$1,FALSE))</f>
        <v/>
      </c>
      <c r="H11" s="286"/>
      <c r="I11" s="431" t="str">
        <f>IF(B11="","",VLOOKUP(B11,個人番号,名簿!$J$1,FALSE))</f>
        <v/>
      </c>
      <c r="J11" s="208" t="str">
        <f>IF(B11="","",VLOOKUP(B11,個人番号,名簿!$I$1,FALSE))</f>
        <v/>
      </c>
      <c r="L11" s="258" t="s">
        <v>2542</v>
      </c>
      <c r="M11" s="205"/>
      <c r="N11" s="201" t="str">
        <f t="shared" si="1"/>
        <v/>
      </c>
      <c r="O11" s="191" t="str">
        <f>IF(M11="","",VLOOKUP(M11,個人番号,名簿!$D$1,FALSE))</f>
        <v/>
      </c>
      <c r="P11" s="191" t="str">
        <f>IF(M11="","",VLOOKUP(M11,個人番号,名簿!$E$1,FALSE))</f>
        <v/>
      </c>
      <c r="Q11" s="187" t="str">
        <f>IF(M11="","",VLOOKUP(M11,個人番号,名簿!$H$1,FALSE))</f>
        <v/>
      </c>
      <c r="R11" s="191" t="str">
        <f>IF(M11="","",VLOOKUP(M11,個人番号,名簿!$F$1,FALSE))</f>
        <v/>
      </c>
      <c r="S11" s="286"/>
      <c r="T11" s="431" t="str">
        <f>IF(M11="","",VLOOKUP(M11,個人番号,名簿!$J$1,FALSE))</f>
        <v/>
      </c>
      <c r="U11" s="208" t="str">
        <f>IF(M11="","",VLOOKUP(M11,個人番号,名簿!$I$1,FALSE))</f>
        <v/>
      </c>
      <c r="W11" s="285" t="s">
        <v>3</v>
      </c>
    </row>
    <row r="12" spans="1:31" ht="27.6" customHeight="1" thickBot="1">
      <c r="A12" s="259"/>
      <c r="B12" s="206"/>
      <c r="C12" s="202" t="str">
        <f t="shared" si="0"/>
        <v/>
      </c>
      <c r="D12" s="192" t="str">
        <f>IF(B12="","",VLOOKUP(B12,個人番号,名簿!$D$1,FALSE))</f>
        <v/>
      </c>
      <c r="E12" s="192" t="str">
        <f>IF(B12="","",VLOOKUP(B12,個人番号,名簿!$E$1,FALSE))</f>
        <v/>
      </c>
      <c r="F12" s="188" t="str">
        <f>IF(B12="","",VLOOKUP(B12,個人番号,名簿!$H$1,FALSE))</f>
        <v/>
      </c>
      <c r="G12" s="192" t="str">
        <f>IF(B12="","",VLOOKUP(B12,個人番号,名簿!$F$1,FALSE))</f>
        <v/>
      </c>
      <c r="H12" s="287"/>
      <c r="I12" s="432" t="str">
        <f>IF(B12="","",VLOOKUP(B12,個人番号,名簿!$J$1,FALSE))</f>
        <v/>
      </c>
      <c r="J12" s="209" t="str">
        <f>IF(B12="","",VLOOKUP(B12,個人番号,名簿!$I$1,FALSE))</f>
        <v/>
      </c>
      <c r="L12" s="259"/>
      <c r="M12" s="206"/>
      <c r="N12" s="202" t="str">
        <f t="shared" si="1"/>
        <v/>
      </c>
      <c r="O12" s="192" t="str">
        <f>IF(M12="","",VLOOKUP(M12,個人番号,名簿!$D$1,FALSE))</f>
        <v/>
      </c>
      <c r="P12" s="192" t="str">
        <f>IF(M12="","",VLOOKUP(M12,個人番号,名簿!$E$1,FALSE))</f>
        <v/>
      </c>
      <c r="Q12" s="188" t="str">
        <f>IF(M12="","",VLOOKUP(M12,個人番号,名簿!$H$1,FALSE))</f>
        <v/>
      </c>
      <c r="R12" s="192" t="str">
        <f>IF(M12="","",VLOOKUP(M12,個人番号,名簿!$F$1,FALSE))</f>
        <v/>
      </c>
      <c r="S12" s="287"/>
      <c r="T12" s="432" t="str">
        <f>IF(M12="","",VLOOKUP(M12,個人番号,名簿!$J$1,FALSE))</f>
        <v/>
      </c>
      <c r="U12" s="209" t="str">
        <f>IF(M12="","",VLOOKUP(M12,個人番号,名簿!$I$1,FALSE))</f>
        <v/>
      </c>
      <c r="W12" s="192" t="s">
        <v>489</v>
      </c>
      <c r="X12" s="192" t="s">
        <v>1079</v>
      </c>
      <c r="Y12" s="192" t="s">
        <v>2146</v>
      </c>
      <c r="Z12" s="192" t="s">
        <v>2147</v>
      </c>
      <c r="AA12" s="192" t="s">
        <v>2148</v>
      </c>
      <c r="AB12" s="192" t="s">
        <v>2149</v>
      </c>
      <c r="AC12" s="192" t="s">
        <v>2150</v>
      </c>
      <c r="AD12" s="192" t="s">
        <v>2151</v>
      </c>
      <c r="AE12" s="192" t="s">
        <v>1087</v>
      </c>
    </row>
    <row r="13" spans="1:31" ht="27.6" customHeight="1">
      <c r="A13" s="257" t="s">
        <v>2375</v>
      </c>
      <c r="B13" s="212"/>
      <c r="C13" s="213" t="str">
        <f t="shared" si="0"/>
        <v/>
      </c>
      <c r="D13" s="214" t="str">
        <f>IF(B13="","",VLOOKUP(B13,個人番号,名簿!$D$1,FALSE))</f>
        <v/>
      </c>
      <c r="E13" s="214" t="str">
        <f>IF(B13="","",VLOOKUP(B13,個人番号,名簿!$E$1,FALSE))</f>
        <v/>
      </c>
      <c r="F13" s="250" t="str">
        <f>IF(B13="","",VLOOKUP(B13,個人番号,名簿!$H$1,FALSE))</f>
        <v/>
      </c>
      <c r="G13" s="214" t="str">
        <f>IF(B13="","",VLOOKUP(B13,個人番号,名簿!$F$1,FALSE))</f>
        <v/>
      </c>
      <c r="H13" s="246"/>
      <c r="I13" s="427" t="str">
        <f>IF(B13="","",VLOOKUP(B13,個人番号,名簿!$J$1,FALSE))</f>
        <v/>
      </c>
      <c r="J13" s="215" t="str">
        <f>IF(B13="","",VLOOKUP(B13,個人番号,名簿!$I$1,FALSE))</f>
        <v/>
      </c>
      <c r="L13" s="257" t="s">
        <v>2376</v>
      </c>
      <c r="M13" s="212"/>
      <c r="N13" s="213" t="str">
        <f t="shared" si="1"/>
        <v/>
      </c>
      <c r="O13" s="214" t="str">
        <f>IF(M13="","",VLOOKUP(M13,個人番号,名簿!$D$1,FALSE))</f>
        <v/>
      </c>
      <c r="P13" s="214" t="str">
        <f>IF(M13="","",VLOOKUP(M13,個人番号,名簿!$E$1,FALSE))</f>
        <v/>
      </c>
      <c r="Q13" s="250" t="str">
        <f>IF(M13="","",VLOOKUP(M13,個人番号,名簿!$H$1,FALSE))</f>
        <v/>
      </c>
      <c r="R13" s="214" t="str">
        <f>IF(M13="","",VLOOKUP(M13,個人番号,名簿!$F$1,FALSE))</f>
        <v/>
      </c>
      <c r="S13" s="246"/>
      <c r="T13" s="427" t="str">
        <f>IF(M13="","",VLOOKUP(M13,個人番号,名簿!$J$1,FALSE))</f>
        <v/>
      </c>
      <c r="U13" s="215" t="str">
        <f>IF(M13="","",VLOOKUP(M13,個人番号,名簿!$I$1,FALSE))</f>
        <v/>
      </c>
      <c r="W13" s="218" t="s">
        <v>2144</v>
      </c>
      <c r="X13" s="214" t="str">
        <f>F7</f>
        <v/>
      </c>
      <c r="Y13" s="240">
        <f>B7</f>
        <v>0</v>
      </c>
      <c r="Z13" s="240">
        <f>B8</f>
        <v>0</v>
      </c>
      <c r="AA13" s="240">
        <f>B9</f>
        <v>0</v>
      </c>
      <c r="AB13" s="240">
        <f>B10</f>
        <v>0</v>
      </c>
      <c r="AC13" s="240">
        <f>B11</f>
        <v>0</v>
      </c>
      <c r="AD13" s="240">
        <f>B12</f>
        <v>0</v>
      </c>
      <c r="AE13" s="237">
        <f>H7</f>
        <v>0</v>
      </c>
    </row>
    <row r="14" spans="1:31" ht="27.6" customHeight="1" thickBot="1">
      <c r="A14" s="258"/>
      <c r="B14" s="205"/>
      <c r="C14" s="201" t="str">
        <f t="shared" si="0"/>
        <v/>
      </c>
      <c r="D14" s="191" t="str">
        <f>IF(B14="","",VLOOKUP(B14,個人番号,名簿!$D$1,FALSE))</f>
        <v/>
      </c>
      <c r="E14" s="191" t="str">
        <f>IF(B14="","",VLOOKUP(B14,個人番号,名簿!$E$1,FALSE))</f>
        <v/>
      </c>
      <c r="F14" s="187" t="str">
        <f>IF(B14="","",VLOOKUP(B14,個人番号,名簿!$H$1,FALSE))</f>
        <v/>
      </c>
      <c r="G14" s="191" t="str">
        <f>IF(B14="","",VLOOKUP(B14,個人番号,名簿!$F$1,FALSE))</f>
        <v/>
      </c>
      <c r="H14" s="286"/>
      <c r="I14" s="431" t="str">
        <f>IF(B14="","",VLOOKUP(B14,個人番号,名簿!$J$1,FALSE))</f>
        <v/>
      </c>
      <c r="J14" s="208" t="str">
        <f>IF(B14="","",VLOOKUP(B14,個人番号,名簿!$I$1,FALSE))</f>
        <v/>
      </c>
      <c r="L14" s="258"/>
      <c r="M14" s="205"/>
      <c r="N14" s="201" t="str">
        <f t="shared" si="1"/>
        <v/>
      </c>
      <c r="O14" s="191" t="str">
        <f>IF(M14="","",VLOOKUP(M14,個人番号,名簿!$D$1,FALSE))</f>
        <v/>
      </c>
      <c r="P14" s="191" t="str">
        <f>IF(M14="","",VLOOKUP(M14,個人番号,名簿!$E$1,FALSE))</f>
        <v/>
      </c>
      <c r="Q14" s="187" t="str">
        <f>IF(M14="","",VLOOKUP(M14,個人番号,名簿!$H$1,FALSE))</f>
        <v/>
      </c>
      <c r="R14" s="191" t="str">
        <f>IF(M14="","",VLOOKUP(M14,個人番号,名簿!$F$1,FALSE))</f>
        <v/>
      </c>
      <c r="S14" s="286"/>
      <c r="T14" s="431" t="str">
        <f>IF(M14="","",VLOOKUP(M14,個人番号,名簿!$J$1,FALSE))</f>
        <v/>
      </c>
      <c r="U14" s="208" t="str">
        <f>IF(M14="","",VLOOKUP(M14,個人番号,名簿!$I$1,FALSE))</f>
        <v/>
      </c>
      <c r="W14" s="220" t="s">
        <v>2145</v>
      </c>
      <c r="X14" s="192" t="str">
        <f>Q7</f>
        <v/>
      </c>
      <c r="Y14" s="241">
        <f>M7</f>
        <v>0</v>
      </c>
      <c r="Z14" s="241">
        <f>M8</f>
        <v>0</v>
      </c>
      <c r="AA14" s="241">
        <f>M9</f>
        <v>0</v>
      </c>
      <c r="AB14" s="241">
        <f>M10</f>
        <v>0</v>
      </c>
      <c r="AC14" s="241">
        <f>M11</f>
        <v>0</v>
      </c>
      <c r="AD14" s="241">
        <f>M12</f>
        <v>0</v>
      </c>
      <c r="AE14" s="238">
        <f>S7</f>
        <v>0</v>
      </c>
    </row>
    <row r="15" spans="1:31" ht="27.6" customHeight="1">
      <c r="A15" s="258" t="s">
        <v>2374</v>
      </c>
      <c r="B15" s="205"/>
      <c r="C15" s="201" t="str">
        <f t="shared" si="0"/>
        <v/>
      </c>
      <c r="D15" s="191" t="str">
        <f>IF(B15="","",VLOOKUP(B15,個人番号,名簿!$D$1,FALSE))</f>
        <v/>
      </c>
      <c r="E15" s="191" t="str">
        <f>IF(B15="","",VLOOKUP(B15,個人番号,名簿!$E$1,FALSE))</f>
        <v/>
      </c>
      <c r="F15" s="187" t="str">
        <f>IF(B15="","",VLOOKUP(B15,個人番号,名簿!$H$1,FALSE))</f>
        <v/>
      </c>
      <c r="G15" s="191" t="str">
        <f>IF(B15="","",VLOOKUP(B15,個人番号,名簿!$F$1,FALSE))</f>
        <v/>
      </c>
      <c r="H15" s="286"/>
      <c r="I15" s="431" t="str">
        <f>IF(B15="","",VLOOKUP(B15,個人番号,名簿!$J$1,FALSE))</f>
        <v/>
      </c>
      <c r="J15" s="208" t="str">
        <f>IF(B15="","",VLOOKUP(B15,個人番号,名簿!$I$1,FALSE))</f>
        <v/>
      </c>
      <c r="L15" s="258" t="s">
        <v>2374</v>
      </c>
      <c r="M15" s="205"/>
      <c r="N15" s="201" t="str">
        <f t="shared" si="1"/>
        <v/>
      </c>
      <c r="O15" s="191" t="str">
        <f>IF(M15="","",VLOOKUP(M15,個人番号,名簿!$D$1,FALSE))</f>
        <v/>
      </c>
      <c r="P15" s="191" t="str">
        <f>IF(M15="","",VLOOKUP(M15,個人番号,名簿!$E$1,FALSE))</f>
        <v/>
      </c>
      <c r="Q15" s="187" t="str">
        <f>IF(M15="","",VLOOKUP(M15,個人番号,名簿!$H$1,FALSE))</f>
        <v/>
      </c>
      <c r="R15" s="191" t="str">
        <f>IF(M15="","",VLOOKUP(M15,個人番号,名簿!$F$1,FALSE))</f>
        <v/>
      </c>
      <c r="S15" s="286"/>
      <c r="T15" s="431" t="str">
        <f>IF(M15="","",VLOOKUP(M15,個人番号,名簿!$J$1,FALSE))</f>
        <v/>
      </c>
      <c r="U15" s="208" t="str">
        <f>IF(M15="","",VLOOKUP(M15,個人番号,名簿!$I$1,FALSE))</f>
        <v/>
      </c>
      <c r="W15" s="218" t="s">
        <v>2152</v>
      </c>
      <c r="X15" s="214" t="str">
        <f>F13</f>
        <v/>
      </c>
      <c r="Y15" s="242">
        <f>B13</f>
        <v>0</v>
      </c>
      <c r="Z15" s="242">
        <f>B14</f>
        <v>0</v>
      </c>
      <c r="AA15" s="242">
        <f>B15</f>
        <v>0</v>
      </c>
      <c r="AB15" s="242">
        <f>B16</f>
        <v>0</v>
      </c>
      <c r="AC15" s="242">
        <f>B17</f>
        <v>0</v>
      </c>
      <c r="AD15" s="242">
        <f>B18</f>
        <v>0</v>
      </c>
      <c r="AE15" s="239">
        <f>H13</f>
        <v>0</v>
      </c>
    </row>
    <row r="16" spans="1:31" ht="27.6" customHeight="1" thickBot="1">
      <c r="A16" s="258"/>
      <c r="B16" s="205"/>
      <c r="C16" s="201" t="str">
        <f t="shared" si="0"/>
        <v/>
      </c>
      <c r="D16" s="191" t="str">
        <f>IF(B16="","",VLOOKUP(B16,個人番号,名簿!$D$1,FALSE))</f>
        <v/>
      </c>
      <c r="E16" s="191" t="str">
        <f>IF(B16="","",VLOOKUP(B16,個人番号,名簿!$E$1,FALSE))</f>
        <v/>
      </c>
      <c r="F16" s="187" t="str">
        <f>IF(B16="","",VLOOKUP(B16,個人番号,名簿!$H$1,FALSE))</f>
        <v/>
      </c>
      <c r="G16" s="191" t="str">
        <f>IF(B16="","",VLOOKUP(B16,個人番号,名簿!$F$1,FALSE))</f>
        <v/>
      </c>
      <c r="H16" s="286"/>
      <c r="I16" s="431" t="str">
        <f>IF(B16="","",VLOOKUP(B16,個人番号,名簿!$J$1,FALSE))</f>
        <v/>
      </c>
      <c r="J16" s="208" t="str">
        <f>IF(B16="","",VLOOKUP(B16,個人番号,名簿!$I$1,FALSE))</f>
        <v/>
      </c>
      <c r="L16" s="258"/>
      <c r="M16" s="205"/>
      <c r="N16" s="201" t="str">
        <f t="shared" si="1"/>
        <v/>
      </c>
      <c r="O16" s="191" t="str">
        <f>IF(M16="","",VLOOKUP(M16,個人番号,名簿!$D$1,FALSE))</f>
        <v/>
      </c>
      <c r="P16" s="191" t="str">
        <f>IF(M16="","",VLOOKUP(M16,個人番号,名簿!$E$1,FALSE))</f>
        <v/>
      </c>
      <c r="Q16" s="187" t="str">
        <f>IF(M16="","",VLOOKUP(M16,個人番号,名簿!$H$1,FALSE))</f>
        <v/>
      </c>
      <c r="R16" s="191" t="str">
        <f>IF(M16="","",VLOOKUP(M16,個人番号,名簿!$F$1,FALSE))</f>
        <v/>
      </c>
      <c r="S16" s="286"/>
      <c r="T16" s="431" t="str">
        <f>IF(M16="","",VLOOKUP(M16,個人番号,名簿!$J$1,FALSE))</f>
        <v/>
      </c>
      <c r="U16" s="208" t="str">
        <f>IF(M16="","",VLOOKUP(M16,個人番号,名簿!$I$1,FALSE))</f>
        <v/>
      </c>
      <c r="W16" s="220" t="s">
        <v>2153</v>
      </c>
      <c r="X16" s="192" t="str">
        <f>Q13</f>
        <v/>
      </c>
      <c r="Y16" s="241">
        <f>M13</f>
        <v>0</v>
      </c>
      <c r="Z16" s="241">
        <f>M14</f>
        <v>0</v>
      </c>
      <c r="AA16" s="241">
        <f>M15</f>
        <v>0</v>
      </c>
      <c r="AB16" s="241">
        <f>M16</f>
        <v>0</v>
      </c>
      <c r="AC16" s="241">
        <f>M17</f>
        <v>0</v>
      </c>
      <c r="AD16" s="241">
        <f>M18</f>
        <v>0</v>
      </c>
      <c r="AE16" s="238">
        <f>S13</f>
        <v>0</v>
      </c>
    </row>
    <row r="17" spans="1:42" ht="27.6" customHeight="1">
      <c r="A17" s="258" t="s">
        <v>2542</v>
      </c>
      <c r="B17" s="205"/>
      <c r="C17" s="201" t="str">
        <f t="shared" si="0"/>
        <v/>
      </c>
      <c r="D17" s="191" t="str">
        <f>IF(B17="","",VLOOKUP(B17,個人番号,名簿!$D$1,FALSE))</f>
        <v/>
      </c>
      <c r="E17" s="191" t="str">
        <f>IF(B17="","",VLOOKUP(B17,個人番号,名簿!$E$1,FALSE))</f>
        <v/>
      </c>
      <c r="F17" s="187" t="str">
        <f>IF(B17="","",VLOOKUP(B17,個人番号,名簿!$H$1,FALSE))</f>
        <v/>
      </c>
      <c r="G17" s="191" t="str">
        <f>IF(B17="","",VLOOKUP(B17,個人番号,名簿!$F$1,FALSE))</f>
        <v/>
      </c>
      <c r="H17" s="286"/>
      <c r="I17" s="431" t="str">
        <f>IF(B17="","",VLOOKUP(B17,個人番号,名簿!$J$1,FALSE))</f>
        <v/>
      </c>
      <c r="J17" s="208" t="str">
        <f>IF(B17="","",VLOOKUP(B17,個人番号,名簿!$I$1,FALSE))</f>
        <v/>
      </c>
      <c r="L17" s="258" t="s">
        <v>2542</v>
      </c>
      <c r="M17" s="205"/>
      <c r="N17" s="201" t="str">
        <f t="shared" si="1"/>
        <v/>
      </c>
      <c r="O17" s="191" t="str">
        <f>IF(M17="","",VLOOKUP(M17,個人番号,名簿!$D$1,FALSE))</f>
        <v/>
      </c>
      <c r="P17" s="191" t="str">
        <f>IF(M17="","",VLOOKUP(M17,個人番号,名簿!$E$1,FALSE))</f>
        <v/>
      </c>
      <c r="Q17" s="187" t="str">
        <f>IF(M17="","",VLOOKUP(M17,個人番号,名簿!$H$1,FALSE))</f>
        <v/>
      </c>
      <c r="R17" s="191" t="str">
        <f>IF(M17="","",VLOOKUP(M17,個人番号,名簿!$F$1,FALSE))</f>
        <v/>
      </c>
      <c r="S17" s="286"/>
      <c r="T17" s="431" t="str">
        <f>IF(M17="","",VLOOKUP(M17,個人番号,名簿!$J$1,FALSE))</f>
        <v/>
      </c>
      <c r="U17" s="208" t="str">
        <f>IF(M17="","",VLOOKUP(M17,個人番号,名簿!$I$1,FALSE))</f>
        <v/>
      </c>
    </row>
    <row r="18" spans="1:42" ht="27.6" customHeight="1" thickBot="1">
      <c r="A18" s="259"/>
      <c r="B18" s="206"/>
      <c r="C18" s="202" t="str">
        <f t="shared" si="0"/>
        <v/>
      </c>
      <c r="D18" s="192" t="str">
        <f>IF(B18="","",VLOOKUP(B18,個人番号,名簿!$D$1,FALSE))</f>
        <v/>
      </c>
      <c r="E18" s="192" t="str">
        <f>IF(B18="","",VLOOKUP(B18,個人番号,名簿!$E$1,FALSE))</f>
        <v/>
      </c>
      <c r="F18" s="188" t="str">
        <f>IF(B18="","",VLOOKUP(B18,個人番号,名簿!$H$1,FALSE))</f>
        <v/>
      </c>
      <c r="G18" s="192" t="str">
        <f>IF(B18="","",VLOOKUP(B18,個人番号,名簿!$F$1,FALSE))</f>
        <v/>
      </c>
      <c r="H18" s="287"/>
      <c r="I18" s="432" t="str">
        <f>IF(B18="","",VLOOKUP(B18,個人番号,名簿!$J$1,FALSE))</f>
        <v/>
      </c>
      <c r="J18" s="209" t="str">
        <f>IF(B18="","",VLOOKUP(B18,個人番号,名簿!$I$1,FALSE))</f>
        <v/>
      </c>
      <c r="L18" s="259"/>
      <c r="M18" s="206"/>
      <c r="N18" s="202" t="str">
        <f t="shared" si="1"/>
        <v/>
      </c>
      <c r="O18" s="192" t="str">
        <f>IF(M18="","",VLOOKUP(M18,個人番号,名簿!$D$1,FALSE))</f>
        <v/>
      </c>
      <c r="P18" s="192" t="str">
        <f>IF(M18="","",VLOOKUP(M18,個人番号,名簿!$E$1,FALSE))</f>
        <v/>
      </c>
      <c r="Q18" s="188" t="str">
        <f>IF(M18="","",VLOOKUP(M18,個人番号,名簿!$H$1,FALSE))</f>
        <v/>
      </c>
      <c r="R18" s="192" t="str">
        <f>IF(M18="","",VLOOKUP(M18,個人番号,名簿!$F$1,FALSE))</f>
        <v/>
      </c>
      <c r="S18" s="287"/>
      <c r="T18" s="432" t="str">
        <f>IF(M18="","",VLOOKUP(M18,個人番号,名簿!$J$1,FALSE))</f>
        <v/>
      </c>
      <c r="U18" s="209" t="str">
        <f>IF(M18="","",VLOOKUP(M18,個人番号,名簿!$I$1,FALSE))</f>
        <v/>
      </c>
      <c r="W18" s="285" t="s">
        <v>2</v>
      </c>
    </row>
    <row r="19" spans="1:42" ht="27.6" customHeight="1" thickBot="1">
      <c r="A19" s="234" t="s">
        <v>2330</v>
      </c>
      <c r="B19" s="212"/>
      <c r="C19" s="213" t="str">
        <f t="shared" si="0"/>
        <v/>
      </c>
      <c r="D19" s="214" t="str">
        <f>IF(B19="","",VLOOKUP(B19,個人番号,名簿!$D$1,FALSE))</f>
        <v/>
      </c>
      <c r="E19" s="214" t="str">
        <f>IF(B19="","",VLOOKUP(B19,個人番号,名簿!$E$1,FALSE))</f>
        <v/>
      </c>
      <c r="F19" s="250" t="str">
        <f>IF(B19="","",VLOOKUP(B19,個人番号,名簿!$H$1,FALSE))</f>
        <v/>
      </c>
      <c r="G19" s="214" t="str">
        <f>IF(B19="","",VLOOKUP(B19,個人番号,名簿!$F$1,FALSE))</f>
        <v/>
      </c>
      <c r="H19" s="246"/>
      <c r="I19" s="427" t="str">
        <f>IF(B19="","",VLOOKUP(B19,個人番号,名簿!$J$1,FALSE))</f>
        <v/>
      </c>
      <c r="J19" s="215" t="str">
        <f>IF(B19="","",VLOOKUP(B19,個人番号,名簿!$I$1,FALSE))</f>
        <v/>
      </c>
      <c r="L19" s="234" t="s">
        <v>2330</v>
      </c>
      <c r="M19" s="212"/>
      <c r="N19" s="213" t="str">
        <f t="shared" si="1"/>
        <v/>
      </c>
      <c r="O19" s="214" t="str">
        <f>IF(M19="","",VLOOKUP(M19,個人番号,名簿!$D$1,FALSE))</f>
        <v/>
      </c>
      <c r="P19" s="214" t="str">
        <f>IF(M19="","",VLOOKUP(M19,個人番号,名簿!$E$1,FALSE))</f>
        <v/>
      </c>
      <c r="Q19" s="250" t="str">
        <f>IF(M19="","",VLOOKUP(M19,個人番号,名簿!$H$1,FALSE))</f>
        <v/>
      </c>
      <c r="R19" s="214" t="str">
        <f>IF(M19="","",VLOOKUP(M19,個人番号,名簿!$F$1,FALSE))</f>
        <v/>
      </c>
      <c r="S19" s="246"/>
      <c r="T19" s="427" t="str">
        <f>IF(M19="","",VLOOKUP(M19,個人番号,名簿!$J$1,FALSE))</f>
        <v/>
      </c>
      <c r="U19" s="215" t="str">
        <f>IF(M19="","",VLOOKUP(M19,個人番号,名簿!$I$1,FALSE))</f>
        <v/>
      </c>
      <c r="W19" s="210" t="s">
        <v>483</v>
      </c>
      <c r="X19" s="210" t="s">
        <v>1079</v>
      </c>
      <c r="Y19" s="235" t="s">
        <v>1545</v>
      </c>
      <c r="Z19" s="235" t="s">
        <v>1546</v>
      </c>
      <c r="AA19" s="235" t="s">
        <v>1547</v>
      </c>
      <c r="AB19" s="235" t="s">
        <v>1548</v>
      </c>
      <c r="AC19" s="235" t="s">
        <v>1549</v>
      </c>
      <c r="AD19" s="235" t="s">
        <v>1550</v>
      </c>
      <c r="AE19" s="235" t="s">
        <v>1551</v>
      </c>
      <c r="AF19" s="235" t="s">
        <v>1552</v>
      </c>
      <c r="AG19" s="210" t="s">
        <v>1542</v>
      </c>
      <c r="AH19" s="235" t="s">
        <v>2421</v>
      </c>
      <c r="AI19" s="419" t="s">
        <v>2422</v>
      </c>
      <c r="AJ19" s="235" t="s">
        <v>2417</v>
      </c>
      <c r="AK19" s="235" t="s">
        <v>2418</v>
      </c>
      <c r="AL19" s="235" t="s">
        <v>2419</v>
      </c>
      <c r="AM19" s="419" t="s">
        <v>2420</v>
      </c>
      <c r="AN19" s="235" t="s">
        <v>2647</v>
      </c>
      <c r="AO19" s="235" t="s">
        <v>2627</v>
      </c>
      <c r="AP19" s="210" t="s">
        <v>2606</v>
      </c>
    </row>
    <row r="20" spans="1:42" ht="27.6" customHeight="1" thickBot="1">
      <c r="A20" s="232" t="s">
        <v>2331</v>
      </c>
      <c r="B20" s="205"/>
      <c r="C20" s="201" t="str">
        <f t="shared" si="0"/>
        <v/>
      </c>
      <c r="D20" s="191" t="str">
        <f>IF(B20="","",VLOOKUP(B20,個人番号,名簿!$D$1,FALSE))</f>
        <v/>
      </c>
      <c r="E20" s="191" t="str">
        <f>IF(B20="","",VLOOKUP(B20,個人番号,名簿!$E$1,FALSE))</f>
        <v/>
      </c>
      <c r="F20" s="187" t="str">
        <f>IF(B20="","",VLOOKUP(B20,個人番号,名簿!$H$1,FALSE))</f>
        <v/>
      </c>
      <c r="G20" s="191" t="str">
        <f>IF(B20="","",VLOOKUP(B20,個人番号,名簿!$F$1,FALSE))</f>
        <v/>
      </c>
      <c r="H20" s="244"/>
      <c r="I20" s="431" t="str">
        <f>IF(B20="","",VLOOKUP(B20,個人番号,名簿!$J$1,FALSE))</f>
        <v/>
      </c>
      <c r="J20" s="208" t="str">
        <f>IF(B20="","",VLOOKUP(B20,個人番号,名簿!$I$1,FALSE))</f>
        <v/>
      </c>
      <c r="L20" s="232" t="s">
        <v>2331</v>
      </c>
      <c r="M20" s="205"/>
      <c r="N20" s="201" t="str">
        <f t="shared" si="1"/>
        <v/>
      </c>
      <c r="O20" s="191" t="str">
        <f>IF(M20="","",VLOOKUP(M20,個人番号,名簿!$D$1,FALSE))</f>
        <v/>
      </c>
      <c r="P20" s="191" t="str">
        <f>IF(M20="","",VLOOKUP(M20,個人番号,名簿!$E$1,FALSE))</f>
        <v/>
      </c>
      <c r="Q20" s="187" t="str">
        <f>IF(M20="","",VLOOKUP(M20,個人番号,名簿!$H$1,FALSE))</f>
        <v/>
      </c>
      <c r="R20" s="191" t="str">
        <f>IF(M20="","",VLOOKUP(M20,個人番号,名簿!$F$1,FALSE))</f>
        <v/>
      </c>
      <c r="S20" s="244"/>
      <c r="T20" s="431" t="str">
        <f>IF(M20="","",VLOOKUP(M20,個人番号,名簿!$J$1,FALSE))</f>
        <v/>
      </c>
      <c r="U20" s="208" t="str">
        <f>IF(M20="","",VLOOKUP(M20,個人番号,名簿!$I$1,FALSE))</f>
        <v/>
      </c>
      <c r="W20" s="225">
        <f>$S$1</f>
        <v>0</v>
      </c>
      <c r="X20" s="226" t="str">
        <f>$B$4</f>
        <v/>
      </c>
      <c r="Y20" s="236">
        <f>$B$49</f>
        <v>0</v>
      </c>
      <c r="Z20" s="236">
        <f>$B$50</f>
        <v>0</v>
      </c>
      <c r="AA20" s="236">
        <f>$B$51</f>
        <v>0</v>
      </c>
      <c r="AB20" s="226">
        <f>$C$49</f>
        <v>0</v>
      </c>
      <c r="AC20" s="226">
        <f>$C$50</f>
        <v>0</v>
      </c>
      <c r="AD20" s="226">
        <f>$C$51</f>
        <v>0</v>
      </c>
      <c r="AE20" s="226">
        <f>$C$52</f>
        <v>0</v>
      </c>
      <c r="AF20" s="226">
        <f>$B$53</f>
        <v>0</v>
      </c>
      <c r="AG20" s="227">
        <f>$C$53</f>
        <v>0</v>
      </c>
      <c r="AH20" s="225">
        <f>$E$67</f>
        <v>0</v>
      </c>
      <c r="AI20" s="227">
        <f>$E$68</f>
        <v>0</v>
      </c>
      <c r="AJ20" s="226">
        <f>$E$70</f>
        <v>0</v>
      </c>
      <c r="AK20" s="226">
        <f>$E$71</f>
        <v>0</v>
      </c>
      <c r="AL20" s="226">
        <f>$E$72</f>
        <v>0</v>
      </c>
      <c r="AM20" s="227">
        <f>$E$73</f>
        <v>0</v>
      </c>
      <c r="AN20" s="226">
        <f>$D$55</f>
        <v>0</v>
      </c>
      <c r="AO20" s="226">
        <f>$D$60</f>
        <v>0</v>
      </c>
      <c r="AP20" s="227">
        <f>$P$4</f>
        <v>0</v>
      </c>
    </row>
    <row r="21" spans="1:42" ht="27.6" customHeight="1">
      <c r="A21" s="232" t="s">
        <v>2332</v>
      </c>
      <c r="B21" s="205"/>
      <c r="C21" s="201" t="str">
        <f t="shared" si="0"/>
        <v/>
      </c>
      <c r="D21" s="191" t="str">
        <f>IF(B21="","",VLOOKUP(B21,個人番号,名簿!$D$1,FALSE))</f>
        <v/>
      </c>
      <c r="E21" s="191" t="str">
        <f>IF(B21="","",VLOOKUP(B21,個人番号,名簿!$E$1,FALSE))</f>
        <v/>
      </c>
      <c r="F21" s="187" t="str">
        <f>IF(B21="","",VLOOKUP(B21,個人番号,名簿!$H$1,FALSE))</f>
        <v/>
      </c>
      <c r="G21" s="191" t="str">
        <f>IF(B21="","",VLOOKUP(B21,個人番号,名簿!$F$1,FALSE))</f>
        <v/>
      </c>
      <c r="H21" s="244"/>
      <c r="I21" s="431" t="str">
        <f>IF(B21="","",VLOOKUP(B21,個人番号,名簿!$J$1,FALSE))</f>
        <v/>
      </c>
      <c r="J21" s="208" t="str">
        <f>IF(B21="","",VLOOKUP(B21,個人番号,名簿!$I$1,FALSE))</f>
        <v/>
      </c>
      <c r="L21" s="232" t="s">
        <v>2332</v>
      </c>
      <c r="M21" s="205"/>
      <c r="N21" s="201" t="str">
        <f t="shared" si="1"/>
        <v/>
      </c>
      <c r="O21" s="191" t="str">
        <f>IF(M21="","",VLOOKUP(M21,個人番号,名簿!$D$1,FALSE))</f>
        <v/>
      </c>
      <c r="P21" s="191" t="str">
        <f>IF(M21="","",VLOOKUP(M21,個人番号,名簿!$E$1,FALSE))</f>
        <v/>
      </c>
      <c r="Q21" s="187" t="str">
        <f>IF(M21="","",VLOOKUP(M21,個人番号,名簿!$H$1,FALSE))</f>
        <v/>
      </c>
      <c r="R21" s="191" t="str">
        <f>IF(M21="","",VLOOKUP(M21,個人番号,名簿!$F$1,FALSE))</f>
        <v/>
      </c>
      <c r="S21" s="244"/>
      <c r="T21" s="431" t="str">
        <f>IF(M21="","",VLOOKUP(M21,個人番号,名簿!$J$1,FALSE))</f>
        <v/>
      </c>
      <c r="U21" s="208" t="str">
        <f>IF(M21="","",VLOOKUP(M21,個人番号,名簿!$I$1,FALSE))</f>
        <v/>
      </c>
    </row>
    <row r="22" spans="1:42" ht="27.6" customHeight="1">
      <c r="A22" s="232" t="s">
        <v>2333</v>
      </c>
      <c r="B22" s="205"/>
      <c r="C22" s="201" t="str">
        <f t="shared" si="0"/>
        <v/>
      </c>
      <c r="D22" s="191" t="str">
        <f>IF(B22="","",VLOOKUP(B22,個人番号,名簿!$D$1,FALSE))</f>
        <v/>
      </c>
      <c r="E22" s="191" t="str">
        <f>IF(B22="","",VLOOKUP(B22,個人番号,名簿!$E$1,FALSE))</f>
        <v/>
      </c>
      <c r="F22" s="187" t="str">
        <f>IF(B22="","",VLOOKUP(B22,個人番号,名簿!$H$1,FALSE))</f>
        <v/>
      </c>
      <c r="G22" s="191" t="str">
        <f>IF(B22="","",VLOOKUP(B22,個人番号,名簿!$F$1,FALSE))</f>
        <v/>
      </c>
      <c r="H22" s="244"/>
      <c r="I22" s="431" t="str">
        <f>IF(B22="","",VLOOKUP(B22,個人番号,名簿!$J$1,FALSE))</f>
        <v/>
      </c>
      <c r="J22" s="208" t="str">
        <f>IF(B22="","",VLOOKUP(B22,個人番号,名簿!$I$1,FALSE))</f>
        <v/>
      </c>
      <c r="L22" s="232" t="s">
        <v>2314</v>
      </c>
      <c r="M22" s="205"/>
      <c r="N22" s="201" t="str">
        <f t="shared" si="1"/>
        <v/>
      </c>
      <c r="O22" s="191" t="str">
        <f>IF(M22="","",VLOOKUP(M22,個人番号,名簿!$D$1,FALSE))</f>
        <v/>
      </c>
      <c r="P22" s="191" t="str">
        <f>IF(M22="","",VLOOKUP(M22,個人番号,名簿!$E$1,FALSE))</f>
        <v/>
      </c>
      <c r="Q22" s="187" t="str">
        <f>IF(M22="","",VLOOKUP(M22,個人番号,名簿!$H$1,FALSE))</f>
        <v/>
      </c>
      <c r="R22" s="191" t="str">
        <f>IF(M22="","",VLOOKUP(M22,個人番号,名簿!$F$1,FALSE))</f>
        <v/>
      </c>
      <c r="S22" s="244"/>
      <c r="T22" s="431" t="str">
        <f>IF(M22="","",VLOOKUP(M22,個人番号,名簿!$J$1,FALSE))</f>
        <v/>
      </c>
      <c r="U22" s="208" t="str">
        <f>IF(M22="","",VLOOKUP(M22,個人番号,名簿!$I$1,FALSE))</f>
        <v/>
      </c>
      <c r="X22" s="185" t="s">
        <v>2599</v>
      </c>
    </row>
    <row r="23" spans="1:42" ht="27.6" customHeight="1">
      <c r="A23" s="232" t="s">
        <v>2317</v>
      </c>
      <c r="B23" s="205"/>
      <c r="C23" s="201" t="str">
        <f t="shared" si="0"/>
        <v/>
      </c>
      <c r="D23" s="191" t="str">
        <f>IF(B23="","",VLOOKUP(B23,個人番号,名簿!$D$1,FALSE))</f>
        <v/>
      </c>
      <c r="E23" s="191" t="str">
        <f>IF(B23="","",VLOOKUP(B23,個人番号,名簿!$E$1,FALSE))</f>
        <v/>
      </c>
      <c r="F23" s="187" t="str">
        <f>IF(B23="","",VLOOKUP(B23,個人番号,名簿!$H$1,FALSE))</f>
        <v/>
      </c>
      <c r="G23" s="191" t="str">
        <f>IF(B23="","",VLOOKUP(B23,個人番号,名簿!$F$1,FALSE))</f>
        <v/>
      </c>
      <c r="H23" s="244"/>
      <c r="I23" s="431" t="str">
        <f>IF(B23="","",VLOOKUP(B23,個人番号,名簿!$J$1,FALSE))</f>
        <v/>
      </c>
      <c r="J23" s="208" t="str">
        <f>IF(B23="","",VLOOKUP(B23,個人番号,名簿!$I$1,FALSE))</f>
        <v/>
      </c>
      <c r="L23" s="232" t="s">
        <v>2335</v>
      </c>
      <c r="M23" s="205"/>
      <c r="N23" s="201" t="str">
        <f t="shared" si="1"/>
        <v/>
      </c>
      <c r="O23" s="191" t="str">
        <f>IF(M23="","",VLOOKUP(M23,個人番号,名簿!$D$1,FALSE))</f>
        <v/>
      </c>
      <c r="P23" s="191" t="str">
        <f>IF(M23="","",VLOOKUP(M23,個人番号,名簿!$E$1,FALSE))</f>
        <v/>
      </c>
      <c r="Q23" s="187" t="str">
        <f>IF(M23="","",VLOOKUP(M23,個人番号,名簿!$H$1,FALSE))</f>
        <v/>
      </c>
      <c r="R23" s="191" t="str">
        <f>IF(M23="","",VLOOKUP(M23,個人番号,名簿!$F$1,FALSE))</f>
        <v/>
      </c>
      <c r="S23" s="244"/>
      <c r="T23" s="431" t="str">
        <f>IF(M23="","",VLOOKUP(M23,個人番号,名簿!$J$1,FALSE))</f>
        <v/>
      </c>
      <c r="U23" s="208" t="str">
        <f>IF(M23="","",VLOOKUP(M23,個人番号,名簿!$I$1,FALSE))</f>
        <v/>
      </c>
      <c r="X23" s="185" t="s">
        <v>2600</v>
      </c>
    </row>
    <row r="24" spans="1:42" ht="27.6" customHeight="1">
      <c r="A24" s="232" t="s">
        <v>2319</v>
      </c>
      <c r="B24" s="205"/>
      <c r="C24" s="201" t="str">
        <f t="shared" si="0"/>
        <v/>
      </c>
      <c r="D24" s="191" t="str">
        <f>IF(B24="","",VLOOKUP(B24,個人番号,名簿!$D$1,FALSE))</f>
        <v/>
      </c>
      <c r="E24" s="191" t="str">
        <f>IF(B24="","",VLOOKUP(B24,個人番号,名簿!$E$1,FALSE))</f>
        <v/>
      </c>
      <c r="F24" s="187" t="str">
        <f>IF(B24="","",VLOOKUP(B24,個人番号,名簿!$H$1,FALSE))</f>
        <v/>
      </c>
      <c r="G24" s="191" t="str">
        <f>IF(B24="","",VLOOKUP(B24,個人番号,名簿!$F$1,FALSE))</f>
        <v/>
      </c>
      <c r="H24" s="244"/>
      <c r="I24" s="431" t="str">
        <f>IF(B24="","",VLOOKUP(B24,個人番号,名簿!$J$1,FALSE))</f>
        <v/>
      </c>
      <c r="J24" s="208" t="str">
        <f>IF(B24="","",VLOOKUP(B24,個人番号,名簿!$I$1,FALSE))</f>
        <v/>
      </c>
      <c r="L24" s="232" t="s">
        <v>2319</v>
      </c>
      <c r="M24" s="205"/>
      <c r="N24" s="201" t="str">
        <f t="shared" si="1"/>
        <v/>
      </c>
      <c r="O24" s="191" t="str">
        <f>IF(M24="","",VLOOKUP(M24,個人番号,名簿!$D$1,FALSE))</f>
        <v/>
      </c>
      <c r="P24" s="191" t="str">
        <f>IF(M24="","",VLOOKUP(M24,個人番号,名簿!$E$1,FALSE))</f>
        <v/>
      </c>
      <c r="Q24" s="187" t="str">
        <f>IF(M24="","",VLOOKUP(M24,個人番号,名簿!$H$1,FALSE))</f>
        <v/>
      </c>
      <c r="R24" s="191" t="str">
        <f>IF(M24="","",VLOOKUP(M24,個人番号,名簿!$F$1,FALSE))</f>
        <v/>
      </c>
      <c r="S24" s="244"/>
      <c r="T24" s="431" t="str">
        <f>IF(M24="","",VLOOKUP(M24,個人番号,名簿!$J$1,FALSE))</f>
        <v/>
      </c>
      <c r="U24" s="208" t="str">
        <f>IF(M24="","",VLOOKUP(M24,個人番号,名簿!$I$1,FALSE))</f>
        <v/>
      </c>
      <c r="X24" s="185" t="s">
        <v>2601</v>
      </c>
    </row>
    <row r="25" spans="1:42" ht="27.6" customHeight="1">
      <c r="A25" s="232" t="s">
        <v>2334</v>
      </c>
      <c r="B25" s="205"/>
      <c r="C25" s="201" t="str">
        <f t="shared" si="0"/>
        <v/>
      </c>
      <c r="D25" s="191" t="str">
        <f>IF(B25="","",VLOOKUP(B25,個人番号,名簿!$D$1,FALSE))</f>
        <v/>
      </c>
      <c r="E25" s="191" t="str">
        <f>IF(B25="","",VLOOKUP(B25,個人番号,名簿!$E$1,FALSE))</f>
        <v/>
      </c>
      <c r="F25" s="187" t="str">
        <f>IF(B25="","",VLOOKUP(B25,個人番号,名簿!$H$1,FALSE))</f>
        <v/>
      </c>
      <c r="G25" s="191" t="str">
        <f>IF(B25="","",VLOOKUP(B25,個人番号,名簿!$F$1,FALSE))</f>
        <v/>
      </c>
      <c r="H25" s="244"/>
      <c r="I25" s="431" t="str">
        <f>IF(B25="","",VLOOKUP(B25,個人番号,名簿!$J$1,FALSE))</f>
        <v/>
      </c>
      <c r="J25" s="208" t="str">
        <f>IF(B25="","",VLOOKUP(B25,個人番号,名簿!$I$1,FALSE))</f>
        <v/>
      </c>
      <c r="L25" s="232" t="s">
        <v>2321</v>
      </c>
      <c r="M25" s="205"/>
      <c r="N25" s="201" t="str">
        <f t="shared" si="1"/>
        <v/>
      </c>
      <c r="O25" s="191" t="str">
        <f>IF(M25="","",VLOOKUP(M25,個人番号,名簿!$D$1,FALSE))</f>
        <v/>
      </c>
      <c r="P25" s="191" t="str">
        <f>IF(M25="","",VLOOKUP(M25,個人番号,名簿!$E$1,FALSE))</f>
        <v/>
      </c>
      <c r="Q25" s="187" t="str">
        <f>IF(M25="","",VLOOKUP(M25,個人番号,名簿!$H$1,FALSE))</f>
        <v/>
      </c>
      <c r="R25" s="191" t="str">
        <f>IF(M25="","",VLOOKUP(M25,個人番号,名簿!$F$1,FALSE))</f>
        <v/>
      </c>
      <c r="S25" s="244"/>
      <c r="T25" s="431" t="str">
        <f>IF(M25="","",VLOOKUP(M25,個人番号,名簿!$J$1,FALSE))</f>
        <v/>
      </c>
      <c r="U25" s="208" t="str">
        <f>IF(M25="","",VLOOKUP(M25,個人番号,名簿!$I$1,FALSE))</f>
        <v/>
      </c>
      <c r="X25" s="185" t="s">
        <v>2602</v>
      </c>
    </row>
    <row r="26" spans="1:42" ht="27.6" customHeight="1">
      <c r="A26" s="232" t="s">
        <v>2321</v>
      </c>
      <c r="B26" s="205"/>
      <c r="C26" s="201" t="str">
        <f t="shared" si="0"/>
        <v/>
      </c>
      <c r="D26" s="191" t="str">
        <f>IF(B26="","",VLOOKUP(B26,個人番号,名簿!$D$1,FALSE))</f>
        <v/>
      </c>
      <c r="E26" s="191" t="str">
        <f>IF(B26="","",VLOOKUP(B26,個人番号,名簿!$E$1,FALSE))</f>
        <v/>
      </c>
      <c r="F26" s="187" t="str">
        <f>IF(B26="","",VLOOKUP(B26,個人番号,名簿!$H$1,FALSE))</f>
        <v/>
      </c>
      <c r="G26" s="191" t="str">
        <f>IF(B26="","",VLOOKUP(B26,個人番号,名簿!$F$1,FALSE))</f>
        <v/>
      </c>
      <c r="H26" s="244"/>
      <c r="I26" s="431" t="str">
        <f>IF(B26="","",VLOOKUP(B26,個人番号,名簿!$J$1,FALSE))</f>
        <v/>
      </c>
      <c r="J26" s="208" t="str">
        <f>IF(B26="","",VLOOKUP(B26,個人番号,名簿!$I$1,FALSE))</f>
        <v/>
      </c>
      <c r="L26" s="232" t="s">
        <v>2329</v>
      </c>
      <c r="M26" s="205"/>
      <c r="N26" s="201" t="str">
        <f t="shared" si="1"/>
        <v/>
      </c>
      <c r="O26" s="191" t="str">
        <f>IF(M26="","",VLOOKUP(M26,個人番号,名簿!$D$1,FALSE))</f>
        <v/>
      </c>
      <c r="P26" s="191" t="str">
        <f>IF(M26="","",VLOOKUP(M26,個人番号,名簿!$E$1,FALSE))</f>
        <v/>
      </c>
      <c r="Q26" s="187" t="str">
        <f>IF(M26="","",VLOOKUP(M26,個人番号,名簿!$H$1,FALSE))</f>
        <v/>
      </c>
      <c r="R26" s="191" t="str">
        <f>IF(M26="","",VLOOKUP(M26,個人番号,名簿!$F$1,FALSE))</f>
        <v/>
      </c>
      <c r="S26" s="244"/>
      <c r="T26" s="431" t="str">
        <f>IF(M26="","",VLOOKUP(M26,個人番号,名簿!$J$1,FALSE))</f>
        <v/>
      </c>
      <c r="U26" s="208" t="str">
        <f>IF(M26="","",VLOOKUP(M26,個人番号,名簿!$I$1,FALSE))</f>
        <v/>
      </c>
      <c r="X26" s="185" t="s">
        <v>2603</v>
      </c>
    </row>
    <row r="27" spans="1:42" ht="27.6" customHeight="1">
      <c r="A27" s="232" t="s">
        <v>2323</v>
      </c>
      <c r="B27" s="205"/>
      <c r="C27" s="201" t="str">
        <f t="shared" si="0"/>
        <v/>
      </c>
      <c r="D27" s="191" t="str">
        <f>IF(B27="","",VLOOKUP(B27,個人番号,名簿!$D$1,FALSE))</f>
        <v/>
      </c>
      <c r="E27" s="191" t="str">
        <f>IF(B27="","",VLOOKUP(B27,個人番号,名簿!$E$1,FALSE))</f>
        <v/>
      </c>
      <c r="F27" s="187" t="str">
        <f>IF(B27="","",VLOOKUP(B27,個人番号,名簿!$H$1,FALSE))</f>
        <v/>
      </c>
      <c r="G27" s="191" t="str">
        <f>IF(B27="","",VLOOKUP(B27,個人番号,名簿!$F$1,FALSE))</f>
        <v/>
      </c>
      <c r="H27" s="244"/>
      <c r="I27" s="431" t="str">
        <f>IF(B27="","",VLOOKUP(B27,個人番号,名簿!$J$1,FALSE))</f>
        <v/>
      </c>
      <c r="J27" s="208" t="str">
        <f>IF(B27="","",VLOOKUP(B27,個人番号,名簿!$I$1,FALSE))</f>
        <v/>
      </c>
      <c r="L27" s="232" t="s">
        <v>490</v>
      </c>
      <c r="M27" s="205"/>
      <c r="N27" s="201" t="str">
        <f t="shared" si="1"/>
        <v/>
      </c>
      <c r="O27" s="191" t="str">
        <f>IF(M27="","",VLOOKUP(M27,個人番号,名簿!$D$1,FALSE))</f>
        <v/>
      </c>
      <c r="P27" s="191" t="str">
        <f>IF(M27="","",VLOOKUP(M27,個人番号,名簿!$E$1,FALSE))</f>
        <v/>
      </c>
      <c r="Q27" s="187" t="str">
        <f>IF(M27="","",VLOOKUP(M27,個人番号,名簿!$H$1,FALSE))</f>
        <v/>
      </c>
      <c r="R27" s="191" t="str">
        <f>IF(M27="","",VLOOKUP(M27,個人番号,名簿!$F$1,FALSE))</f>
        <v/>
      </c>
      <c r="S27" s="244"/>
      <c r="T27" s="431" t="str">
        <f>IF(M27="","",VLOOKUP(M27,個人番号,名簿!$J$1,FALSE))</f>
        <v/>
      </c>
      <c r="U27" s="208" t="str">
        <f>IF(M27="","",VLOOKUP(M27,個人番号,名簿!$I$1,FALSE))</f>
        <v/>
      </c>
      <c r="X27" s="185" t="s">
        <v>2604</v>
      </c>
    </row>
    <row r="28" spans="1:42" ht="27.6" customHeight="1">
      <c r="A28" s="232" t="s">
        <v>2325</v>
      </c>
      <c r="B28" s="205"/>
      <c r="C28" s="201" t="str">
        <f t="shared" si="0"/>
        <v/>
      </c>
      <c r="D28" s="191" t="str">
        <f>IF(B28="","",VLOOKUP(B28,個人番号,名簿!$D$1,FALSE))</f>
        <v/>
      </c>
      <c r="E28" s="191" t="str">
        <f>IF(B28="","",VLOOKUP(B28,個人番号,名簿!$E$1,FALSE))</f>
        <v/>
      </c>
      <c r="F28" s="187" t="str">
        <f>IF(B28="","",VLOOKUP(B28,個人番号,名簿!$H$1,FALSE))</f>
        <v/>
      </c>
      <c r="G28" s="191" t="str">
        <f>IF(B28="","",VLOOKUP(B28,個人番号,名簿!$F$1,FALSE))</f>
        <v/>
      </c>
      <c r="H28" s="244"/>
      <c r="I28" s="431" t="str">
        <f>IF(B28="","",VLOOKUP(B28,個人番号,名簿!$J$1,FALSE))</f>
        <v/>
      </c>
      <c r="J28" s="208" t="str">
        <f>IF(B28="","",VLOOKUP(B28,個人番号,名簿!$I$1,FALSE))</f>
        <v/>
      </c>
      <c r="L28" s="232" t="s">
        <v>2312</v>
      </c>
      <c r="M28" s="205"/>
      <c r="N28" s="201" t="str">
        <f t="shared" si="1"/>
        <v/>
      </c>
      <c r="O28" s="191" t="str">
        <f>IF(M28="","",VLOOKUP(M28,個人番号,名簿!$D$1,FALSE))</f>
        <v/>
      </c>
      <c r="P28" s="191" t="str">
        <f>IF(M28="","",VLOOKUP(M28,個人番号,名簿!$E$1,FALSE))</f>
        <v/>
      </c>
      <c r="Q28" s="187" t="str">
        <f>IF(M28="","",VLOOKUP(M28,個人番号,名簿!$H$1,FALSE))</f>
        <v/>
      </c>
      <c r="R28" s="191" t="str">
        <f>IF(M28="","",VLOOKUP(M28,個人番号,名簿!$F$1,FALSE))</f>
        <v/>
      </c>
      <c r="S28" s="244"/>
      <c r="T28" s="431" t="str">
        <f>IF(M28="","",VLOOKUP(M28,個人番号,名簿!$J$1,FALSE))</f>
        <v/>
      </c>
      <c r="U28" s="208" t="str">
        <f>IF(M28="","",VLOOKUP(M28,個人番号,名簿!$I$1,FALSE))</f>
        <v/>
      </c>
    </row>
    <row r="29" spans="1:42" ht="27.6" customHeight="1">
      <c r="A29" s="232" t="s">
        <v>490</v>
      </c>
      <c r="B29" s="205"/>
      <c r="C29" s="201" t="str">
        <f t="shared" si="0"/>
        <v/>
      </c>
      <c r="D29" s="191" t="str">
        <f>IF(B29="","",VLOOKUP(B29,個人番号,名簿!$D$1,FALSE))</f>
        <v/>
      </c>
      <c r="E29" s="191" t="str">
        <f>IF(B29="","",VLOOKUP(B29,個人番号,名簿!$E$1,FALSE))</f>
        <v/>
      </c>
      <c r="F29" s="187" t="str">
        <f>IF(B29="","",VLOOKUP(B29,個人番号,名簿!$H$1,FALSE))</f>
        <v/>
      </c>
      <c r="G29" s="191" t="str">
        <f>IF(B29="","",VLOOKUP(B29,個人番号,名簿!$F$1,FALSE))</f>
        <v/>
      </c>
      <c r="H29" s="244"/>
      <c r="I29" s="431" t="str">
        <f>IF(B29="","",VLOOKUP(B29,個人番号,名簿!$J$1,FALSE))</f>
        <v/>
      </c>
      <c r="J29" s="208" t="str">
        <f>IF(B29="","",VLOOKUP(B29,個人番号,名簿!$I$1,FALSE))</f>
        <v/>
      </c>
      <c r="L29" s="232" t="s">
        <v>491</v>
      </c>
      <c r="M29" s="205"/>
      <c r="N29" s="201" t="str">
        <f t="shared" si="1"/>
        <v/>
      </c>
      <c r="O29" s="191" t="str">
        <f>IF(M29="","",VLOOKUP(M29,個人番号,名簿!$D$1,FALSE))</f>
        <v/>
      </c>
      <c r="P29" s="191" t="str">
        <f>IF(M29="","",VLOOKUP(M29,個人番号,名簿!$E$1,FALSE))</f>
        <v/>
      </c>
      <c r="Q29" s="187" t="str">
        <f>IF(M29="","",VLOOKUP(M29,個人番号,名簿!$H$1,FALSE))</f>
        <v/>
      </c>
      <c r="R29" s="191" t="str">
        <f>IF(M29="","",VLOOKUP(M29,個人番号,名簿!$F$1,FALSE))</f>
        <v/>
      </c>
      <c r="S29" s="244"/>
      <c r="T29" s="431" t="str">
        <f>IF(M29="","",VLOOKUP(M29,個人番号,名簿!$J$1,FALSE))</f>
        <v/>
      </c>
      <c r="U29" s="208" t="str">
        <f>IF(M29="","",VLOOKUP(M29,個人番号,名簿!$I$1,FALSE))</f>
        <v/>
      </c>
    </row>
    <row r="30" spans="1:42" ht="27.6" customHeight="1">
      <c r="A30" s="232" t="s">
        <v>494</v>
      </c>
      <c r="B30" s="205"/>
      <c r="C30" s="201" t="str">
        <f t="shared" si="0"/>
        <v/>
      </c>
      <c r="D30" s="191" t="str">
        <f>IF(B30="","",VLOOKUP(B30,個人番号,名簿!$D$1,FALSE))</f>
        <v/>
      </c>
      <c r="E30" s="191" t="str">
        <f>IF(B30="","",VLOOKUP(B30,個人番号,名簿!$E$1,FALSE))</f>
        <v/>
      </c>
      <c r="F30" s="187" t="str">
        <f>IF(B30="","",VLOOKUP(B30,個人番号,名簿!$H$1,FALSE))</f>
        <v/>
      </c>
      <c r="G30" s="191" t="str">
        <f>IF(B30="","",VLOOKUP(B30,個人番号,名簿!$F$1,FALSE))</f>
        <v/>
      </c>
      <c r="H30" s="244"/>
      <c r="I30" s="431" t="str">
        <f>IF(B30="","",VLOOKUP(B30,個人番号,名簿!$J$1,FALSE))</f>
        <v/>
      </c>
      <c r="J30" s="208" t="str">
        <f>IF(B30="","",VLOOKUP(B30,個人番号,名簿!$I$1,FALSE))</f>
        <v/>
      </c>
      <c r="L30" s="232" t="s">
        <v>492</v>
      </c>
      <c r="M30" s="205"/>
      <c r="N30" s="201" t="str">
        <f t="shared" si="1"/>
        <v/>
      </c>
      <c r="O30" s="191" t="str">
        <f>IF(M30="","",VLOOKUP(M30,個人番号,名簿!$D$1,FALSE))</f>
        <v/>
      </c>
      <c r="P30" s="191" t="str">
        <f>IF(M30="","",VLOOKUP(M30,個人番号,名簿!$E$1,FALSE))</f>
        <v/>
      </c>
      <c r="Q30" s="187" t="str">
        <f>IF(M30="","",VLOOKUP(M30,個人番号,名簿!$H$1,FALSE))</f>
        <v/>
      </c>
      <c r="R30" s="191" t="str">
        <f>IF(M30="","",VLOOKUP(M30,個人番号,名簿!$F$1,FALSE))</f>
        <v/>
      </c>
      <c r="S30" s="244"/>
      <c r="T30" s="431" t="str">
        <f>IF(M30="","",VLOOKUP(M30,個人番号,名簿!$J$1,FALSE))</f>
        <v/>
      </c>
      <c r="U30" s="208" t="str">
        <f>IF(M30="","",VLOOKUP(M30,個人番号,名簿!$I$1,FALSE))</f>
        <v/>
      </c>
    </row>
    <row r="31" spans="1:42" ht="27.6" customHeight="1" thickBot="1">
      <c r="A31" s="232" t="s">
        <v>2312</v>
      </c>
      <c r="B31" s="205"/>
      <c r="C31" s="201" t="str">
        <f t="shared" si="0"/>
        <v/>
      </c>
      <c r="D31" s="191" t="str">
        <f>IF(B31="","",VLOOKUP(B31,個人番号,名簿!$D$1,FALSE))</f>
        <v/>
      </c>
      <c r="E31" s="191" t="str">
        <f>IF(B31="","",VLOOKUP(B31,個人番号,名簿!$E$1,FALSE))</f>
        <v/>
      </c>
      <c r="F31" s="187" t="str">
        <f>IF(B31="","",VLOOKUP(B31,個人番号,名簿!$H$1,FALSE))</f>
        <v/>
      </c>
      <c r="G31" s="191" t="str">
        <f>IF(B31="","",VLOOKUP(B31,個人番号,名簿!$F$1,FALSE))</f>
        <v/>
      </c>
      <c r="H31" s="244"/>
      <c r="I31" s="431" t="str">
        <f>IF(B31="","",VLOOKUP(B31,個人番号,名簿!$J$1,FALSE))</f>
        <v/>
      </c>
      <c r="J31" s="208" t="str">
        <f>IF(B31="","",VLOOKUP(B31,個人番号,名簿!$I$1,FALSE))</f>
        <v/>
      </c>
      <c r="L31" s="233" t="s">
        <v>852</v>
      </c>
      <c r="M31" s="206"/>
      <c r="N31" s="202" t="str">
        <f t="shared" si="1"/>
        <v/>
      </c>
      <c r="O31" s="192" t="str">
        <f>IF(M31="","",VLOOKUP(M31,個人番号,名簿!$D$1,FALSE))</f>
        <v/>
      </c>
      <c r="P31" s="192" t="str">
        <f>IF(M31="","",VLOOKUP(M31,個人番号,名簿!$E$1,FALSE))</f>
        <v/>
      </c>
      <c r="Q31" s="188" t="str">
        <f>IF(M31="","",VLOOKUP(M31,個人番号,名簿!$H$1,FALSE))</f>
        <v/>
      </c>
      <c r="R31" s="192" t="str">
        <f>IF(M31="","",VLOOKUP(M31,個人番号,名簿!$F$1,FALSE))</f>
        <v/>
      </c>
      <c r="S31" s="245"/>
      <c r="T31" s="432" t="str">
        <f>IF(M31="","",VLOOKUP(M31,個人番号,名簿!$J$1,FALSE))</f>
        <v/>
      </c>
      <c r="U31" s="209" t="str">
        <f>IF(M31="","",VLOOKUP(M31,個人番号,名簿!$I$1,FALSE))</f>
        <v/>
      </c>
    </row>
    <row r="32" spans="1:42" ht="27.6" customHeight="1">
      <c r="A32" s="232" t="s">
        <v>491</v>
      </c>
      <c r="B32" s="205"/>
      <c r="C32" s="201" t="str">
        <f t="shared" si="0"/>
        <v/>
      </c>
      <c r="D32" s="191" t="str">
        <f>IF(B32="","",VLOOKUP(B32,個人番号,名簿!$D$1,FALSE))</f>
        <v/>
      </c>
      <c r="E32" s="191" t="str">
        <f>IF(B32="","",VLOOKUP(B32,個人番号,名簿!$E$1,FALSE))</f>
        <v/>
      </c>
      <c r="F32" s="187" t="str">
        <f>IF(B32="","",VLOOKUP(B32,個人番号,名簿!$H$1,FALSE))</f>
        <v/>
      </c>
      <c r="G32" s="191" t="str">
        <f>IF(B32="","",VLOOKUP(B32,個人番号,名簿!$F$1,FALSE))</f>
        <v/>
      </c>
      <c r="H32" s="244"/>
      <c r="I32" s="431" t="str">
        <f>IF(B32="","",VLOOKUP(B32,個人番号,名簿!$J$1,FALSE))</f>
        <v/>
      </c>
      <c r="J32" s="208" t="str">
        <f>IF(B32="","",VLOOKUP(B32,個人番号,名簿!$I$1,FALSE))</f>
        <v/>
      </c>
      <c r="L32" s="234"/>
      <c r="M32" s="212"/>
      <c r="N32" s="336"/>
      <c r="O32" s="214" t="str">
        <f>IF(M32="","",VLOOKUP(M32,個人番号,名簿!$D$1,FALSE))</f>
        <v/>
      </c>
      <c r="P32" s="214" t="str">
        <f>IF(M32="","",VLOOKUP(M32,個人番号,名簿!$E$1,FALSE))</f>
        <v/>
      </c>
      <c r="Q32" s="250" t="str">
        <f>IF(M32="","",VLOOKUP(M32,個人番号,名簿!$H$1,FALSE))</f>
        <v/>
      </c>
      <c r="R32" s="214" t="str">
        <f>IF(M32="","",VLOOKUP(M32,個人番号,名簿!$F$1,FALSE))</f>
        <v/>
      </c>
      <c r="S32" s="246"/>
      <c r="T32" s="427" t="str">
        <f>IF(M32="","",VLOOKUP(M32,個人番号,名簿!$J$1,FALSE))</f>
        <v/>
      </c>
      <c r="U32" s="215" t="str">
        <f>IF(M32="","",VLOOKUP(M32,個人番号,名簿!$I$1,FALSE))</f>
        <v/>
      </c>
    </row>
    <row r="33" spans="1:21" ht="27.6" customHeight="1">
      <c r="A33" s="232" t="s">
        <v>492</v>
      </c>
      <c r="B33" s="205"/>
      <c r="C33" s="201" t="str">
        <f t="shared" si="0"/>
        <v/>
      </c>
      <c r="D33" s="191" t="str">
        <f>IF(B33="","",VLOOKUP(B33,個人番号,名簿!$D$1,FALSE))</f>
        <v/>
      </c>
      <c r="E33" s="191" t="str">
        <f>IF(B33="","",VLOOKUP(B33,個人番号,名簿!$E$1,FALSE))</f>
        <v/>
      </c>
      <c r="F33" s="187" t="str">
        <f>IF(B33="","",VLOOKUP(B33,個人番号,名簿!$H$1,FALSE))</f>
        <v/>
      </c>
      <c r="G33" s="191" t="str">
        <f>IF(B33="","",VLOOKUP(B33,個人番号,名簿!$F$1,FALSE))</f>
        <v/>
      </c>
      <c r="H33" s="244"/>
      <c r="I33" s="431" t="str">
        <f>IF(B33="","",VLOOKUP(B33,個人番号,名簿!$J$1,FALSE))</f>
        <v/>
      </c>
      <c r="J33" s="208" t="str">
        <f>IF(B33="","",VLOOKUP(B33,個人番号,名簿!$I$1,FALSE))</f>
        <v/>
      </c>
      <c r="L33" s="232"/>
      <c r="M33" s="205"/>
      <c r="N33" s="280"/>
      <c r="O33" s="191" t="str">
        <f>IF(M33="","",VLOOKUP(M33,個人番号,名簿!$D$1,FALSE))</f>
        <v/>
      </c>
      <c r="P33" s="191" t="str">
        <f>IF(M33="","",VLOOKUP(M33,個人番号,名簿!$E$1,FALSE))</f>
        <v/>
      </c>
      <c r="Q33" s="187" t="str">
        <f>IF(M33="","",VLOOKUP(M33,個人番号,名簿!$H$1,FALSE))</f>
        <v/>
      </c>
      <c r="R33" s="191" t="str">
        <f>IF(M33="","",VLOOKUP(M33,個人番号,名簿!$F$1,FALSE))</f>
        <v/>
      </c>
      <c r="S33" s="244"/>
      <c r="T33" s="431" t="str">
        <f>IF(M33="","",VLOOKUP(M33,個人番号,名簿!$J$1,FALSE))</f>
        <v/>
      </c>
      <c r="U33" s="208" t="str">
        <f>IF(M33="","",VLOOKUP(M33,個人番号,名簿!$I$1,FALSE))</f>
        <v/>
      </c>
    </row>
    <row r="34" spans="1:21" ht="27.6" customHeight="1" thickBot="1">
      <c r="A34" s="233" t="s">
        <v>852</v>
      </c>
      <c r="B34" s="206"/>
      <c r="C34" s="202" t="str">
        <f t="shared" si="0"/>
        <v/>
      </c>
      <c r="D34" s="192" t="str">
        <f>IF(B34="","",VLOOKUP(B34,個人番号,名簿!$D$1,FALSE))</f>
        <v/>
      </c>
      <c r="E34" s="192" t="str">
        <f>IF(B34="","",VLOOKUP(B34,個人番号,名簿!$E$1,FALSE))</f>
        <v/>
      </c>
      <c r="F34" s="188" t="str">
        <f>IF(B34="","",VLOOKUP(B34,個人番号,名簿!$H$1,FALSE))</f>
        <v/>
      </c>
      <c r="G34" s="192" t="str">
        <f>IF(B34="","",VLOOKUP(B34,個人番号,名簿!$F$1,FALSE))</f>
        <v/>
      </c>
      <c r="H34" s="245"/>
      <c r="I34" s="432" t="str">
        <f>IF(B34="","",VLOOKUP(B34,個人番号,名簿!$J$1,FALSE))</f>
        <v/>
      </c>
      <c r="J34" s="209" t="str">
        <f>IF(B34="","",VLOOKUP(B34,個人番号,名簿!$I$1,FALSE))</f>
        <v/>
      </c>
      <c r="L34" s="232"/>
      <c r="M34" s="205"/>
      <c r="N34" s="280"/>
      <c r="O34" s="191" t="str">
        <f>IF(M34="","",VLOOKUP(M34,個人番号,名簿!$D$1,FALSE))</f>
        <v/>
      </c>
      <c r="P34" s="191" t="str">
        <f>IF(M34="","",VLOOKUP(M34,個人番号,名簿!$E$1,FALSE))</f>
        <v/>
      </c>
      <c r="Q34" s="187" t="str">
        <f>IF(M34="","",VLOOKUP(M34,個人番号,名簿!$H$1,FALSE))</f>
        <v/>
      </c>
      <c r="R34" s="191" t="str">
        <f>IF(M34="","",VLOOKUP(M34,個人番号,名簿!$F$1,FALSE))</f>
        <v/>
      </c>
      <c r="S34" s="244"/>
      <c r="T34" s="431" t="str">
        <f>IF(M34="","",VLOOKUP(M34,個人番号,名簿!$J$1,FALSE))</f>
        <v/>
      </c>
      <c r="U34" s="208" t="str">
        <f>IF(M34="","",VLOOKUP(M34,個人番号,名簿!$I$1,FALSE))</f>
        <v/>
      </c>
    </row>
    <row r="35" spans="1:21" ht="27.6" customHeight="1">
      <c r="A35" s="234"/>
      <c r="B35" s="212"/>
      <c r="C35" s="336"/>
      <c r="D35" s="214" t="str">
        <f>IF(B35="","",VLOOKUP(B35,個人番号,名簿!$D$1,FALSE))</f>
        <v/>
      </c>
      <c r="E35" s="214" t="str">
        <f>IF(B35="","",VLOOKUP(B35,個人番号,名簿!$E$1,FALSE))</f>
        <v/>
      </c>
      <c r="F35" s="250" t="str">
        <f>IF(B35="","",VLOOKUP(B35,個人番号,名簿!$H$1,FALSE))</f>
        <v/>
      </c>
      <c r="G35" s="214" t="str">
        <f>IF(B35="","",VLOOKUP(B35,個人番号,名簿!$F$1,FALSE))</f>
        <v/>
      </c>
      <c r="H35" s="246"/>
      <c r="I35" s="427" t="str">
        <f>IF(B35="","",VLOOKUP(B35,個人番号,名簿!$J$1,FALSE))</f>
        <v/>
      </c>
      <c r="J35" s="215" t="str">
        <f>IF(B35="","",VLOOKUP(B35,個人番号,名簿!$I$1,FALSE))</f>
        <v/>
      </c>
      <c r="L35" s="232"/>
      <c r="M35" s="205"/>
      <c r="N35" s="280"/>
      <c r="O35" s="191" t="str">
        <f>IF(M35="","",VLOOKUP(M35,個人番号,名簿!$D$1,FALSE))</f>
        <v/>
      </c>
      <c r="P35" s="191" t="str">
        <f>IF(M35="","",VLOOKUP(M35,個人番号,名簿!$E$1,FALSE))</f>
        <v/>
      </c>
      <c r="Q35" s="187" t="str">
        <f>IF(M35="","",VLOOKUP(M35,個人番号,名簿!$H$1,FALSE))</f>
        <v/>
      </c>
      <c r="R35" s="191" t="str">
        <f>IF(M35="","",VLOOKUP(M35,個人番号,名簿!$F$1,FALSE))</f>
        <v/>
      </c>
      <c r="S35" s="244"/>
      <c r="T35" s="431" t="str">
        <f>IF(M35="","",VLOOKUP(M35,個人番号,名簿!$J$1,FALSE))</f>
        <v/>
      </c>
      <c r="U35" s="208" t="str">
        <f>IF(M35="","",VLOOKUP(M35,個人番号,名簿!$I$1,FALSE))</f>
        <v/>
      </c>
    </row>
    <row r="36" spans="1:21" ht="27.6" customHeight="1">
      <c r="A36" s="232"/>
      <c r="B36" s="205"/>
      <c r="C36" s="280"/>
      <c r="D36" s="191" t="str">
        <f>IF(B36="","",VLOOKUP(B36,個人番号,名簿!$D$1,FALSE))</f>
        <v/>
      </c>
      <c r="E36" s="191" t="str">
        <f>IF(B36="","",VLOOKUP(B36,個人番号,名簿!$E$1,FALSE))</f>
        <v/>
      </c>
      <c r="F36" s="187" t="str">
        <f>IF(B36="","",VLOOKUP(B36,個人番号,名簿!$H$1,FALSE))</f>
        <v/>
      </c>
      <c r="G36" s="191" t="str">
        <f>IF(B36="","",VLOOKUP(B36,個人番号,名簿!$F$1,FALSE))</f>
        <v/>
      </c>
      <c r="H36" s="244"/>
      <c r="I36" s="431" t="str">
        <f>IF(B36="","",VLOOKUP(B36,個人番号,名簿!$J$1,FALSE))</f>
        <v/>
      </c>
      <c r="J36" s="208" t="str">
        <f>IF(B36="","",VLOOKUP(B36,個人番号,名簿!$I$1,FALSE))</f>
        <v/>
      </c>
      <c r="L36" s="232"/>
      <c r="M36" s="205"/>
      <c r="N36" s="280"/>
      <c r="O36" s="191" t="str">
        <f>IF(M36="","",VLOOKUP(M36,個人番号,名簿!$D$1,FALSE))</f>
        <v/>
      </c>
      <c r="P36" s="191" t="str">
        <f>IF(M36="","",VLOOKUP(M36,個人番号,名簿!$E$1,FALSE))</f>
        <v/>
      </c>
      <c r="Q36" s="187" t="str">
        <f>IF(M36="","",VLOOKUP(M36,個人番号,名簿!$H$1,FALSE))</f>
        <v/>
      </c>
      <c r="R36" s="191" t="str">
        <f>IF(M36="","",VLOOKUP(M36,個人番号,名簿!$F$1,FALSE))</f>
        <v/>
      </c>
      <c r="S36" s="244"/>
      <c r="T36" s="431" t="str">
        <f>IF(M36="","",VLOOKUP(M36,個人番号,名簿!$J$1,FALSE))</f>
        <v/>
      </c>
      <c r="U36" s="208" t="str">
        <f>IF(M36="","",VLOOKUP(M36,個人番号,名簿!$I$1,FALSE))</f>
        <v/>
      </c>
    </row>
    <row r="37" spans="1:21" ht="27.6" customHeight="1">
      <c r="A37" s="232"/>
      <c r="B37" s="205"/>
      <c r="C37" s="280"/>
      <c r="D37" s="191" t="str">
        <f>IF(B37="","",VLOOKUP(B37,個人番号,名簿!$D$1,FALSE))</f>
        <v/>
      </c>
      <c r="E37" s="191" t="str">
        <f>IF(B37="","",VLOOKUP(B37,個人番号,名簿!$E$1,FALSE))</f>
        <v/>
      </c>
      <c r="F37" s="187" t="str">
        <f>IF(B37="","",VLOOKUP(B37,個人番号,名簿!$H$1,FALSE))</f>
        <v/>
      </c>
      <c r="G37" s="191" t="str">
        <f>IF(B37="","",VLOOKUP(B37,個人番号,名簿!$F$1,FALSE))</f>
        <v/>
      </c>
      <c r="H37" s="244"/>
      <c r="I37" s="431" t="str">
        <f>IF(B37="","",VLOOKUP(B37,個人番号,名簿!$J$1,FALSE))</f>
        <v/>
      </c>
      <c r="J37" s="208" t="str">
        <f>IF(B37="","",VLOOKUP(B37,個人番号,名簿!$I$1,FALSE))</f>
        <v/>
      </c>
      <c r="L37" s="232"/>
      <c r="M37" s="205"/>
      <c r="N37" s="280"/>
      <c r="O37" s="191" t="str">
        <f>IF(M37="","",VLOOKUP(M37,個人番号,名簿!$D$1,FALSE))</f>
        <v/>
      </c>
      <c r="P37" s="191" t="str">
        <f>IF(M37="","",VLOOKUP(M37,個人番号,名簿!$E$1,FALSE))</f>
        <v/>
      </c>
      <c r="Q37" s="187" t="str">
        <f>IF(M37="","",VLOOKUP(M37,個人番号,名簿!$H$1,FALSE))</f>
        <v/>
      </c>
      <c r="R37" s="191" t="str">
        <f>IF(M37="","",VLOOKUP(M37,個人番号,名簿!$F$1,FALSE))</f>
        <v/>
      </c>
      <c r="S37" s="244"/>
      <c r="T37" s="431" t="str">
        <f>IF(M37="","",VLOOKUP(M37,個人番号,名簿!$J$1,FALSE))</f>
        <v/>
      </c>
      <c r="U37" s="208" t="str">
        <f>IF(M37="","",VLOOKUP(M37,個人番号,名簿!$I$1,FALSE))</f>
        <v/>
      </c>
    </row>
    <row r="38" spans="1:21" ht="27.6" customHeight="1">
      <c r="A38" s="232"/>
      <c r="B38" s="205"/>
      <c r="C38" s="280"/>
      <c r="D38" s="191" t="str">
        <f>IF(B38="","",VLOOKUP(B38,個人番号,名簿!$D$1,FALSE))</f>
        <v/>
      </c>
      <c r="E38" s="191" t="str">
        <f>IF(B38="","",VLOOKUP(B38,個人番号,名簿!$E$1,FALSE))</f>
        <v/>
      </c>
      <c r="F38" s="187" t="str">
        <f>IF(B38="","",VLOOKUP(B38,個人番号,名簿!$H$1,FALSE))</f>
        <v/>
      </c>
      <c r="G38" s="191" t="str">
        <f>IF(B38="","",VLOOKUP(B38,個人番号,名簿!$F$1,FALSE))</f>
        <v/>
      </c>
      <c r="H38" s="244"/>
      <c r="I38" s="431" t="str">
        <f>IF(B38="","",VLOOKUP(B38,個人番号,名簿!$J$1,FALSE))</f>
        <v/>
      </c>
      <c r="J38" s="208" t="str">
        <f>IF(B38="","",VLOOKUP(B38,個人番号,名簿!$I$1,FALSE))</f>
        <v/>
      </c>
      <c r="L38" s="232"/>
      <c r="M38" s="205"/>
      <c r="N38" s="280"/>
      <c r="O38" s="191" t="str">
        <f>IF(M38="","",VLOOKUP(M38,個人番号,名簿!$D$1,FALSE))</f>
        <v/>
      </c>
      <c r="P38" s="191" t="str">
        <f>IF(M38="","",VLOOKUP(M38,個人番号,名簿!$E$1,FALSE))</f>
        <v/>
      </c>
      <c r="Q38" s="187" t="str">
        <f>IF(M38="","",VLOOKUP(M38,個人番号,名簿!$H$1,FALSE))</f>
        <v/>
      </c>
      <c r="R38" s="191" t="str">
        <f>IF(M38="","",VLOOKUP(M38,個人番号,名簿!$F$1,FALSE))</f>
        <v/>
      </c>
      <c r="S38" s="244"/>
      <c r="T38" s="431" t="str">
        <f>IF(M38="","",VLOOKUP(M38,個人番号,名簿!$J$1,FALSE))</f>
        <v/>
      </c>
      <c r="U38" s="208" t="str">
        <f>IF(M38="","",VLOOKUP(M38,個人番号,名簿!$I$1,FALSE))</f>
        <v/>
      </c>
    </row>
    <row r="39" spans="1:21" ht="27.6" customHeight="1">
      <c r="A39" s="232"/>
      <c r="B39" s="205"/>
      <c r="C39" s="280"/>
      <c r="D39" s="191" t="str">
        <f>IF(B39="","",VLOOKUP(B39,個人番号,名簿!$D$1,FALSE))</f>
        <v/>
      </c>
      <c r="E39" s="191" t="str">
        <f>IF(B39="","",VLOOKUP(B39,個人番号,名簿!$E$1,FALSE))</f>
        <v/>
      </c>
      <c r="F39" s="187" t="str">
        <f>IF(B39="","",VLOOKUP(B39,個人番号,名簿!$H$1,FALSE))</f>
        <v/>
      </c>
      <c r="G39" s="191" t="str">
        <f>IF(B39="","",VLOOKUP(B39,個人番号,名簿!$F$1,FALSE))</f>
        <v/>
      </c>
      <c r="H39" s="244"/>
      <c r="I39" s="431" t="str">
        <f>IF(B39="","",VLOOKUP(B39,個人番号,名簿!$J$1,FALSE))</f>
        <v/>
      </c>
      <c r="J39" s="208" t="str">
        <f>IF(B39="","",VLOOKUP(B39,個人番号,名簿!$I$1,FALSE))</f>
        <v/>
      </c>
      <c r="L39" s="232"/>
      <c r="M39" s="205"/>
      <c r="N39" s="280"/>
      <c r="O39" s="191" t="str">
        <f>IF(M39="","",VLOOKUP(M39,個人番号,名簿!$D$1,FALSE))</f>
        <v/>
      </c>
      <c r="P39" s="191" t="str">
        <f>IF(M39="","",VLOOKUP(M39,個人番号,名簿!$E$1,FALSE))</f>
        <v/>
      </c>
      <c r="Q39" s="187" t="str">
        <f>IF(M39="","",VLOOKUP(M39,個人番号,名簿!$H$1,FALSE))</f>
        <v/>
      </c>
      <c r="R39" s="191" t="str">
        <f>IF(M39="","",VLOOKUP(M39,個人番号,名簿!$F$1,FALSE))</f>
        <v/>
      </c>
      <c r="S39" s="244"/>
      <c r="T39" s="431" t="str">
        <f>IF(M39="","",VLOOKUP(M39,個人番号,名簿!$J$1,FALSE))</f>
        <v/>
      </c>
      <c r="U39" s="208" t="str">
        <f>IF(M39="","",VLOOKUP(M39,個人番号,名簿!$I$1,FALSE))</f>
        <v/>
      </c>
    </row>
    <row r="40" spans="1:21" ht="27.6" customHeight="1" thickBot="1">
      <c r="A40" s="232"/>
      <c r="B40" s="205"/>
      <c r="C40" s="280"/>
      <c r="D40" s="191" t="str">
        <f>IF(B40="","",VLOOKUP(B40,個人番号,名簿!$D$1,FALSE))</f>
        <v/>
      </c>
      <c r="E40" s="191" t="str">
        <f>IF(B40="","",VLOOKUP(B40,個人番号,名簿!$E$1,FALSE))</f>
        <v/>
      </c>
      <c r="F40" s="187" t="str">
        <f>IF(B40="","",VLOOKUP(B40,個人番号,名簿!$H$1,FALSE))</f>
        <v/>
      </c>
      <c r="G40" s="191" t="str">
        <f>IF(B40="","",VLOOKUP(B40,個人番号,名簿!$F$1,FALSE))</f>
        <v/>
      </c>
      <c r="H40" s="244"/>
      <c r="I40" s="431" t="str">
        <f>IF(B40="","",VLOOKUP(B40,個人番号,名簿!$J$1,FALSE))</f>
        <v/>
      </c>
      <c r="J40" s="208" t="str">
        <f>IF(B40="","",VLOOKUP(B40,個人番号,名簿!$I$1,FALSE))</f>
        <v/>
      </c>
      <c r="L40" s="233"/>
      <c r="M40" s="206"/>
      <c r="N40" s="337"/>
      <c r="O40" s="192" t="str">
        <f>IF(M40="","",VLOOKUP(M40,個人番号,名簿!$D$1,FALSE))</f>
        <v/>
      </c>
      <c r="P40" s="192" t="str">
        <f>IF(M40="","",VLOOKUP(M40,個人番号,名簿!$E$1,FALSE))</f>
        <v/>
      </c>
      <c r="Q40" s="187" t="str">
        <f>IF(M40="","",VLOOKUP(M40,個人番号,名簿!$H$1,FALSE))</f>
        <v/>
      </c>
      <c r="R40" s="192" t="str">
        <f>IF(M40="","",VLOOKUP(M40,個人番号,名簿!$F$1,FALSE))</f>
        <v/>
      </c>
      <c r="S40" s="245"/>
      <c r="T40" s="432" t="str">
        <f>IF(M40="","",VLOOKUP(M40,個人番号,名簿!$J$1,FALSE))</f>
        <v/>
      </c>
      <c r="U40" s="209" t="str">
        <f>IF(M40="","",VLOOKUP(M40,個人番号,名簿!$I$1,FALSE))</f>
        <v/>
      </c>
    </row>
    <row r="41" spans="1:21" ht="27.6" customHeight="1">
      <c r="A41" s="232"/>
      <c r="B41" s="205"/>
      <c r="C41" s="280"/>
      <c r="D41" s="191" t="str">
        <f>IF(B41="","",VLOOKUP(B41,個人番号,名簿!$D$1,FALSE))</f>
        <v/>
      </c>
      <c r="E41" s="191" t="str">
        <f>IF(B41="","",VLOOKUP(B41,個人番号,名簿!$E$1,FALSE))</f>
        <v/>
      </c>
      <c r="F41" s="187" t="str">
        <f>IF(B41="","",VLOOKUP(B41,個人番号,名簿!$H$1,FALSE))</f>
        <v/>
      </c>
      <c r="G41" s="191" t="str">
        <f>IF(B41="","",VLOOKUP(B41,個人番号,名簿!$F$1,FALSE))</f>
        <v/>
      </c>
      <c r="H41" s="244"/>
      <c r="I41" s="431" t="str">
        <f>IF(B41="","",VLOOKUP(B41,個人番号,名簿!$J$1,FALSE))</f>
        <v/>
      </c>
      <c r="J41" s="208" t="str">
        <f>IF(B41="","",VLOOKUP(B41,個人番号,名簿!$I$1,FALSE))</f>
        <v/>
      </c>
      <c r="L41" s="563" t="s">
        <v>2128</v>
      </c>
      <c r="M41" s="564"/>
      <c r="N41" s="564"/>
      <c r="O41" s="564"/>
      <c r="P41" s="564"/>
      <c r="Q41" s="564"/>
      <c r="R41" s="564"/>
      <c r="S41" s="564"/>
      <c r="T41" s="564"/>
      <c r="U41" s="564"/>
    </row>
    <row r="42" spans="1:21" ht="27.6" customHeight="1">
      <c r="A42" s="232"/>
      <c r="B42" s="205"/>
      <c r="C42" s="280"/>
      <c r="D42" s="191" t="str">
        <f>IF(B42="","",VLOOKUP(B42,個人番号,名簿!$D$1,FALSE))</f>
        <v/>
      </c>
      <c r="E42" s="191" t="str">
        <f>IF(B42="","",VLOOKUP(B42,個人番号,名簿!$E$1,FALSE))</f>
        <v/>
      </c>
      <c r="F42" s="187" t="str">
        <f>IF(B42="","",VLOOKUP(B42,個人番号,名簿!$H$1,FALSE))</f>
        <v/>
      </c>
      <c r="G42" s="191" t="str">
        <f>IF(B42="","",VLOOKUP(B42,個人番号,名簿!$F$1,FALSE))</f>
        <v/>
      </c>
      <c r="H42" s="244"/>
      <c r="I42" s="431" t="str">
        <f>IF(B42="","",VLOOKUP(B42,個人番号,名簿!$J$1,FALSE))</f>
        <v/>
      </c>
      <c r="J42" s="208" t="str">
        <f>IF(B42="","",VLOOKUP(B42,個人番号,名簿!$I$1,FALSE))</f>
        <v/>
      </c>
      <c r="L42" s="565"/>
      <c r="M42" s="565"/>
      <c r="N42" s="565"/>
      <c r="O42" s="565"/>
      <c r="P42" s="565"/>
      <c r="Q42" s="565"/>
      <c r="R42" s="565"/>
      <c r="S42" s="565"/>
      <c r="T42" s="565"/>
      <c r="U42" s="565"/>
    </row>
    <row r="43" spans="1:21" ht="27.6" customHeight="1">
      <c r="A43" s="232"/>
      <c r="B43" s="205"/>
      <c r="C43" s="280"/>
      <c r="D43" s="191" t="str">
        <f>IF(B43="","",VLOOKUP(B43,個人番号,名簿!$D$1,FALSE))</f>
        <v/>
      </c>
      <c r="E43" s="191" t="str">
        <f>IF(B43="","",VLOOKUP(B43,個人番号,名簿!$E$1,FALSE))</f>
        <v/>
      </c>
      <c r="F43" s="187" t="str">
        <f>IF(B43="","",VLOOKUP(B43,個人番号,名簿!$H$1,FALSE))</f>
        <v/>
      </c>
      <c r="G43" s="191" t="str">
        <f>IF(B43="","",VLOOKUP(B43,個人番号,名簿!$F$1,FALSE))</f>
        <v/>
      </c>
      <c r="H43" s="244"/>
      <c r="I43" s="431" t="str">
        <f>IF(B43="","",VLOOKUP(B43,個人番号,名簿!$J$1,FALSE))</f>
        <v/>
      </c>
      <c r="J43" s="208" t="str">
        <f>IF(B43="","",VLOOKUP(B43,個人番号,名簿!$I$1,FALSE))</f>
        <v/>
      </c>
      <c r="L43" s="565"/>
      <c r="M43" s="565"/>
      <c r="N43" s="565"/>
      <c r="O43" s="565"/>
      <c r="P43" s="565"/>
      <c r="Q43" s="565"/>
      <c r="R43" s="565"/>
      <c r="S43" s="565"/>
      <c r="T43" s="565"/>
      <c r="U43" s="565"/>
    </row>
    <row r="44" spans="1:21" ht="27.6" customHeight="1">
      <c r="A44" s="232"/>
      <c r="B44" s="205"/>
      <c r="C44" s="280"/>
      <c r="D44" s="191" t="str">
        <f>IF(B44="","",VLOOKUP(B44,個人番号,名簿!$D$1,FALSE))</f>
        <v/>
      </c>
      <c r="E44" s="191" t="str">
        <f>IF(B44="","",VLOOKUP(B44,個人番号,名簿!$E$1,FALSE))</f>
        <v/>
      </c>
      <c r="F44" s="187" t="str">
        <f>IF(B44="","",VLOOKUP(B44,個人番号,名簿!$H$1,FALSE))</f>
        <v/>
      </c>
      <c r="G44" s="191" t="str">
        <f>IF(B44="","",VLOOKUP(B44,個人番号,名簿!$F$1,FALSE))</f>
        <v/>
      </c>
      <c r="H44" s="244"/>
      <c r="I44" s="431" t="str">
        <f>IF(B44="","",VLOOKUP(B44,個人番号,名簿!$J$1,FALSE))</f>
        <v/>
      </c>
      <c r="J44" s="208" t="str">
        <f>IF(B44="","",VLOOKUP(B44,個人番号,名簿!$I$1,FALSE))</f>
        <v/>
      </c>
      <c r="M44" s="566" t="s">
        <v>369</v>
      </c>
      <c r="N44" s="566"/>
      <c r="O44" s="567" t="str">
        <f>$B$4</f>
        <v/>
      </c>
      <c r="P44" s="567"/>
      <c r="Q44" s="567"/>
      <c r="R44" s="567"/>
      <c r="S44" s="567"/>
      <c r="T44" s="211"/>
      <c r="U44" s="211"/>
    </row>
    <row r="45" spans="1:21" ht="27.6" customHeight="1">
      <c r="A45" s="232"/>
      <c r="B45" s="205"/>
      <c r="C45" s="280"/>
      <c r="D45" s="191" t="str">
        <f>IF(B45="","",VLOOKUP(B45,個人番号,名簿!$D$1,FALSE))</f>
        <v/>
      </c>
      <c r="E45" s="191" t="str">
        <f>IF(B45="","",VLOOKUP(B45,個人番号,名簿!$E$1,FALSE))</f>
        <v/>
      </c>
      <c r="F45" s="187" t="str">
        <f>IF(B45="","",VLOOKUP(B45,個人番号,名簿!$H$1,FALSE))</f>
        <v/>
      </c>
      <c r="G45" s="191" t="str">
        <f>IF(B45="","",VLOOKUP(B45,個人番号,名簿!$F$1,FALSE))</f>
        <v/>
      </c>
      <c r="H45" s="244"/>
      <c r="I45" s="431" t="str">
        <f>IF(B45="","",VLOOKUP(B45,個人番号,名簿!$J$1,FALSE))</f>
        <v/>
      </c>
      <c r="J45" s="208" t="str">
        <f>IF(B45="","",VLOOKUP(B45,個人番号,名簿!$I$1,FALSE))</f>
        <v/>
      </c>
      <c r="M45" s="566" t="s">
        <v>496</v>
      </c>
      <c r="N45" s="566"/>
      <c r="O45" s="567" t="str">
        <f>名簿!$M$8</f>
        <v/>
      </c>
      <c r="P45" s="567"/>
      <c r="Q45" s="567"/>
      <c r="R45" s="567"/>
      <c r="S45" s="567"/>
      <c r="T45" s="211"/>
      <c r="U45" s="211"/>
    </row>
    <row r="46" spans="1:21" ht="27.6" customHeight="1" thickBot="1">
      <c r="A46" s="233"/>
      <c r="B46" s="206"/>
      <c r="C46" s="337"/>
      <c r="D46" s="192" t="str">
        <f>IF(B46="","",VLOOKUP(B46,個人番号,名簿!$D$1,FALSE))</f>
        <v/>
      </c>
      <c r="E46" s="192" t="str">
        <f>IF(B46="","",VLOOKUP(B46,個人番号,名簿!$E$1,FALSE))</f>
        <v/>
      </c>
      <c r="F46" s="188" t="str">
        <f>IF(B46="","",VLOOKUP(B46,個人番号,名簿!$H$1,FALSE))</f>
        <v/>
      </c>
      <c r="G46" s="192" t="str">
        <f>IF(B46="","",VLOOKUP(B46,個人番号,名簿!$F$1,FALSE))</f>
        <v/>
      </c>
      <c r="H46" s="245"/>
      <c r="I46" s="432" t="str">
        <f>IF(B46="","",VLOOKUP(B46,個人番号,名簿!$J$1,FALSE))</f>
        <v/>
      </c>
      <c r="J46" s="209" t="str">
        <f>IF(B46="","",VLOOKUP(B46,個人番号,名簿!$I$1,FALSE))</f>
        <v/>
      </c>
      <c r="M46" s="566" t="s">
        <v>485</v>
      </c>
      <c r="N46" s="566"/>
      <c r="O46" s="567" t="str">
        <f>名簿!$M$11</f>
        <v/>
      </c>
      <c r="P46" s="567"/>
      <c r="Q46" s="567"/>
      <c r="R46" s="567"/>
      <c r="S46" s="567"/>
      <c r="T46" s="211"/>
      <c r="U46" s="211"/>
    </row>
    <row r="47" spans="1:21" ht="27.6" customHeight="1" thickBot="1">
      <c r="N47" s="608">
        <f ca="1">NOW()</f>
        <v>44915.390940740741</v>
      </c>
      <c r="O47" s="608"/>
      <c r="P47" s="608"/>
    </row>
    <row r="48" spans="1:21" ht="27.6" customHeight="1" thickBot="1">
      <c r="A48" s="225" t="s">
        <v>2131</v>
      </c>
      <c r="B48" s="226" t="s">
        <v>853</v>
      </c>
      <c r="C48" s="227" t="s">
        <v>2136</v>
      </c>
      <c r="D48" s="216"/>
      <c r="E48" s="217"/>
      <c r="F48" s="217"/>
      <c r="G48" s="217"/>
      <c r="H48" s="217"/>
      <c r="I48" s="217"/>
      <c r="J48" s="217"/>
      <c r="K48" s="217"/>
      <c r="L48" s="217"/>
    </row>
    <row r="49" spans="1:24" ht="27.6" customHeight="1">
      <c r="A49" s="223" t="s">
        <v>487</v>
      </c>
      <c r="B49" s="224">
        <f>INT(SUMPRODUCT(1/SUBSTITUTE(COUNTIF(B7:B46,B7:B46),0,100)))</f>
        <v>0</v>
      </c>
      <c r="C49" s="193">
        <f>COUNTA(B19:B46)</f>
        <v>0</v>
      </c>
      <c r="D49" s="549" t="str">
        <f>IF(B52=0," リレー　    チーム　×　１０００円　＝　 　                　円","リレー　"&amp;B52&amp;"　チーム　×　１０００　円　＝　"&amp;B53&amp;"　円")</f>
        <v xml:space="preserve"> リレー　    チーム　×　１０００円　＝　 　                　円</v>
      </c>
      <c r="E49" s="549"/>
      <c r="F49" s="549"/>
      <c r="G49" s="549"/>
      <c r="H49" s="549"/>
      <c r="I49" s="549"/>
      <c r="J49" s="549"/>
      <c r="K49" s="549"/>
      <c r="L49" s="550"/>
      <c r="O49" s="228" t="s">
        <v>2142</v>
      </c>
      <c r="P49" s="611"/>
      <c r="Q49" s="611"/>
      <c r="R49" s="611"/>
      <c r="S49" s="611"/>
      <c r="T49" s="420"/>
      <c r="U49" s="229" t="s">
        <v>495</v>
      </c>
    </row>
    <row r="50" spans="1:24" ht="27.6" customHeight="1">
      <c r="A50" s="219" t="s">
        <v>488</v>
      </c>
      <c r="B50" s="221">
        <f>INT(SUMPRODUCT(1/SUBSTITUTE(COUNTIF(M7:M40,M7:M40),0,100)))</f>
        <v>0</v>
      </c>
      <c r="C50" s="191">
        <f>COUNTA(M19:M40)</f>
        <v>0</v>
      </c>
      <c r="D50" s="552" t="str">
        <f>IF(C51=0," のべ種目数　　　種目× ４００  円　＝　                 　円","のべ種目数　"&amp;C51&amp;"　種目×　４００　円　＝　"&amp;C52&amp;"　円")</f>
        <v xml:space="preserve"> のべ種目数　　　種目× ４００  円　＝　                 　円</v>
      </c>
      <c r="E50" s="553"/>
      <c r="F50" s="553"/>
      <c r="G50" s="553"/>
      <c r="H50" s="553"/>
      <c r="I50" s="553"/>
      <c r="J50" s="553"/>
      <c r="K50" s="553"/>
      <c r="L50" s="554"/>
    </row>
    <row r="51" spans="1:24" ht="27.6" customHeight="1" thickBot="1">
      <c r="A51" s="220" t="s">
        <v>493</v>
      </c>
      <c r="B51" s="222">
        <f>SUM(B49:B50)</f>
        <v>0</v>
      </c>
      <c r="C51" s="192">
        <f>SUM(C49:C50)</f>
        <v>0</v>
      </c>
      <c r="D51" s="555" t="str">
        <f>IF(C53=0,"合計金額　　　            　円","合計　"&amp;C53&amp;"　円")</f>
        <v>合計金額　　　            　円</v>
      </c>
      <c r="E51" s="555"/>
      <c r="F51" s="555"/>
      <c r="G51" s="555"/>
      <c r="H51" s="555"/>
      <c r="I51" s="555"/>
      <c r="J51" s="555"/>
      <c r="K51" s="555"/>
      <c r="L51" s="556"/>
      <c r="O51" s="228" t="s">
        <v>2079</v>
      </c>
      <c r="P51" s="611"/>
      <c r="Q51" s="611"/>
      <c r="R51" s="611"/>
      <c r="S51" s="611"/>
      <c r="T51" s="420"/>
      <c r="U51" s="229" t="s">
        <v>497</v>
      </c>
    </row>
    <row r="52" spans="1:24" ht="27.6" hidden="1" customHeight="1">
      <c r="A52" s="415" t="s">
        <v>2137</v>
      </c>
      <c r="B52" s="415">
        <f>COUNTA(B7,M7,B13,M13)</f>
        <v>0</v>
      </c>
      <c r="C52" s="415">
        <f>C51*400</f>
        <v>0</v>
      </c>
      <c r="O52" s="228"/>
      <c r="P52" s="617"/>
      <c r="Q52" s="617"/>
      <c r="R52" s="617"/>
      <c r="S52" s="617"/>
      <c r="T52" s="421"/>
      <c r="U52" s="418"/>
    </row>
    <row r="53" spans="1:24" ht="27.6" hidden="1" customHeight="1">
      <c r="A53" s="415" t="s">
        <v>2138</v>
      </c>
      <c r="B53" s="415">
        <f>B52*1000</f>
        <v>0</v>
      </c>
      <c r="C53" s="415">
        <f>SUM(B53,C52)</f>
        <v>0</v>
      </c>
    </row>
    <row r="54" spans="1:24" ht="13.5" customHeight="1" thickBot="1">
      <c r="A54" s="415"/>
      <c r="B54" s="415"/>
      <c r="C54" s="415"/>
      <c r="X54" s="185" t="s">
        <v>2644</v>
      </c>
    </row>
    <row r="55" spans="1:24" ht="27.6" customHeight="1" thickBot="1">
      <c r="A55" s="415"/>
      <c r="B55" s="597" t="s">
        <v>2646</v>
      </c>
      <c r="C55" s="598"/>
      <c r="D55" s="599"/>
      <c r="E55" s="600"/>
      <c r="F55" s="600"/>
      <c r="G55" s="600"/>
      <c r="H55" s="600"/>
      <c r="I55" s="600"/>
      <c r="J55" s="600"/>
      <c r="K55" s="600"/>
      <c r="L55" s="601"/>
      <c r="V55" s="185" t="s">
        <v>2575</v>
      </c>
      <c r="X55" s="185" t="s">
        <v>2644</v>
      </c>
    </row>
    <row r="56" spans="1:24" ht="13.5" hidden="1" customHeight="1">
      <c r="A56" s="415"/>
      <c r="B56" s="230"/>
      <c r="C56" s="230"/>
      <c r="V56" s="185" t="s">
        <v>2576</v>
      </c>
    </row>
    <row r="57" spans="1:24" ht="13.5" hidden="1" customHeight="1">
      <c r="A57" s="415"/>
      <c r="B57" s="230"/>
      <c r="C57" s="230"/>
      <c r="V57" s="185" t="s">
        <v>2577</v>
      </c>
    </row>
    <row r="58" spans="1:24" ht="13.5" hidden="1" customHeight="1">
      <c r="A58" s="415"/>
      <c r="B58" s="230"/>
      <c r="C58" s="230"/>
      <c r="V58" s="185" t="s">
        <v>2578</v>
      </c>
    </row>
    <row r="59" spans="1:24" ht="13.5" customHeight="1" thickBot="1">
      <c r="A59" s="415"/>
      <c r="B59" s="230"/>
      <c r="C59" s="230"/>
      <c r="X59" s="185" t="s">
        <v>2645</v>
      </c>
    </row>
    <row r="60" spans="1:24" ht="27.6" customHeight="1" thickBot="1">
      <c r="A60" s="415"/>
      <c r="B60" s="597" t="s">
        <v>2611</v>
      </c>
      <c r="C60" s="598"/>
      <c r="D60" s="599"/>
      <c r="E60" s="600"/>
      <c r="F60" s="600"/>
      <c r="G60" s="600"/>
      <c r="H60" s="600"/>
      <c r="I60" s="600"/>
      <c r="J60" s="600"/>
      <c r="K60" s="600"/>
      <c r="L60" s="601"/>
      <c r="V60" s="185" t="s">
        <v>2612</v>
      </c>
      <c r="X60" s="185" t="s">
        <v>2644</v>
      </c>
    </row>
    <row r="61" spans="1:24" ht="13.5" hidden="1" customHeight="1">
      <c r="A61" s="415"/>
      <c r="B61" s="415"/>
      <c r="C61" s="415"/>
      <c r="V61" s="185" t="s">
        <v>2613</v>
      </c>
    </row>
    <row r="62" spans="1:24" ht="13.5" hidden="1" customHeight="1">
      <c r="A62" s="415"/>
      <c r="B62" s="415"/>
      <c r="C62" s="415"/>
      <c r="V62" s="185" t="s">
        <v>2614</v>
      </c>
    </row>
    <row r="63" spans="1:24" ht="13.5" hidden="1" customHeight="1">
      <c r="A63" s="415"/>
      <c r="B63" s="415"/>
      <c r="C63" s="415"/>
      <c r="V63" s="185" t="s">
        <v>2615</v>
      </c>
    </row>
    <row r="64" spans="1:24" ht="13.5" hidden="1" customHeight="1">
      <c r="A64" s="415"/>
      <c r="B64" s="415"/>
      <c r="C64" s="415"/>
      <c r="V64" s="185" t="s">
        <v>2616</v>
      </c>
    </row>
    <row r="65" spans="1:22" ht="13.5" hidden="1" customHeight="1">
      <c r="A65" s="415"/>
      <c r="B65" s="415"/>
      <c r="C65" s="415"/>
    </row>
    <row r="66" spans="1:22" ht="13.8" thickBot="1"/>
    <row r="67" spans="1:22" ht="27" customHeight="1">
      <c r="B67" s="641" t="s">
        <v>2399</v>
      </c>
      <c r="C67" s="642"/>
      <c r="D67" s="214" t="s">
        <v>2402</v>
      </c>
      <c r="E67" s="341"/>
      <c r="V67" s="185" t="s">
        <v>2404</v>
      </c>
    </row>
    <row r="68" spans="1:22" ht="27" customHeight="1" thickBot="1">
      <c r="B68" s="643" t="s">
        <v>2414</v>
      </c>
      <c r="C68" s="644"/>
      <c r="D68" s="192" t="s">
        <v>2403</v>
      </c>
      <c r="E68" s="340"/>
      <c r="V68" s="185" t="s">
        <v>2405</v>
      </c>
    </row>
    <row r="69" spans="1:22" ht="13.8" thickBot="1"/>
    <row r="70" spans="1:22" ht="17.25" customHeight="1">
      <c r="B70" s="645" t="s">
        <v>2399</v>
      </c>
      <c r="C70" s="646"/>
      <c r="D70" s="214" t="s">
        <v>2401</v>
      </c>
      <c r="E70" s="341"/>
      <c r="V70" s="185" t="s">
        <v>2404</v>
      </c>
    </row>
    <row r="71" spans="1:22" ht="17.25" customHeight="1">
      <c r="B71" s="647"/>
      <c r="C71" s="648"/>
      <c r="D71" s="191" t="s">
        <v>2411</v>
      </c>
      <c r="E71" s="339"/>
      <c r="V71" s="185" t="s">
        <v>2405</v>
      </c>
    </row>
    <row r="72" spans="1:22" ht="17.25" customHeight="1">
      <c r="B72" s="637" t="s">
        <v>2410</v>
      </c>
      <c r="C72" s="638"/>
      <c r="D72" s="191" t="s">
        <v>2412</v>
      </c>
      <c r="E72" s="339"/>
    </row>
    <row r="73" spans="1:22" ht="17.25" customHeight="1" thickBot="1">
      <c r="B73" s="639"/>
      <c r="C73" s="640"/>
      <c r="D73" s="192" t="s">
        <v>2413</v>
      </c>
      <c r="E73" s="340"/>
    </row>
  </sheetData>
  <mergeCells count="29">
    <mergeCell ref="D55:L55"/>
    <mergeCell ref="B60:C60"/>
    <mergeCell ref="D60:L60"/>
    <mergeCell ref="L41:U43"/>
    <mergeCell ref="M44:N44"/>
    <mergeCell ref="O44:S44"/>
    <mergeCell ref="W8:Y9"/>
    <mergeCell ref="P1:R1"/>
    <mergeCell ref="S1:U1"/>
    <mergeCell ref="C2:P2"/>
    <mergeCell ref="R2:V2"/>
    <mergeCell ref="B4:J4"/>
    <mergeCell ref="P4:R4"/>
    <mergeCell ref="B72:C73"/>
    <mergeCell ref="P51:S51"/>
    <mergeCell ref="P52:S52"/>
    <mergeCell ref="M45:N45"/>
    <mergeCell ref="O45:S45"/>
    <mergeCell ref="B67:C67"/>
    <mergeCell ref="B68:C68"/>
    <mergeCell ref="B70:C71"/>
    <mergeCell ref="D50:L50"/>
    <mergeCell ref="D51:L51"/>
    <mergeCell ref="M46:N46"/>
    <mergeCell ref="O46:S46"/>
    <mergeCell ref="N47:P47"/>
    <mergeCell ref="D49:L49"/>
    <mergeCell ref="P49:S49"/>
    <mergeCell ref="B55:C55"/>
  </mergeCells>
  <phoneticPr fontId="2"/>
  <dataValidations count="7">
    <dataValidation type="list" allowBlank="1" showInputMessage="1" showErrorMessage="1" sqref="L19:L40" xr:uid="{00000000-0002-0000-0800-000000000000}">
      <formula1>$L$19:$L$31</formula1>
    </dataValidation>
    <dataValidation type="list" allowBlank="1" showInputMessage="1" showErrorMessage="1" sqref="A19:A46" xr:uid="{00000000-0002-0000-0800-000001000000}">
      <formula1>$A$19:$A$34</formula1>
    </dataValidation>
    <dataValidation type="list" allowBlank="1" showInputMessage="1" showErrorMessage="1" sqref="E67:E68 E70:E73" xr:uid="{00000000-0002-0000-0800-000002000000}">
      <formula1>$V$67:$V$68</formula1>
    </dataValidation>
    <dataValidation type="whole" allowBlank="1" showInputMessage="1" showErrorMessage="1" sqref="S7:S40 H7:H46" xr:uid="{00000000-0002-0000-0800-000003000000}">
      <formula1>0</formula1>
      <formula2>1000000</formula2>
    </dataValidation>
    <dataValidation type="list" allowBlank="1" showInputMessage="1" showErrorMessage="1" sqref="P4:R4" xr:uid="{00000000-0002-0000-0800-000004000000}">
      <formula1>$X$22:$X$27</formula1>
    </dataValidation>
    <dataValidation type="list" allowBlank="1" showInputMessage="1" showErrorMessage="1" sqref="D60:L60" xr:uid="{00000000-0002-0000-0800-000005000000}">
      <formula1>$V$60:$V$64</formula1>
    </dataValidation>
    <dataValidation type="list" allowBlank="1" showInputMessage="1" showErrorMessage="1" sqref="D55:L55" xr:uid="{00000000-0002-0000-0800-000006000000}">
      <formula1>$V$55:$V$58</formula1>
    </dataValidation>
  </dataValidations>
  <printOptions horizontalCentered="1"/>
  <pageMargins left="0.39370078740157483" right="0.39370078740157483" top="0.78740157480314965" bottom="0.39370078740157483" header="0.31496062992125984" footer="0.31496062992125984"/>
  <pageSetup paperSize="9" scale="52" fitToWidth="0" fitToHeight="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31</vt:i4>
      </vt:variant>
    </vt:vector>
  </HeadingPairs>
  <TitlesOfParts>
    <vt:vector size="58" baseType="lpstr">
      <vt:lpstr>設定</vt:lpstr>
      <vt:lpstr>原本</vt:lpstr>
      <vt:lpstr>注意事項</vt:lpstr>
      <vt:lpstr>名簿</vt:lpstr>
      <vt:lpstr>県中選</vt:lpstr>
      <vt:lpstr>資格県中選</vt:lpstr>
      <vt:lpstr>県央通信</vt:lpstr>
      <vt:lpstr>資格(県央通信)</vt:lpstr>
      <vt:lpstr>西通信</vt:lpstr>
      <vt:lpstr>資格(西通信)</vt:lpstr>
      <vt:lpstr>県選抜</vt:lpstr>
      <vt:lpstr>県通信</vt:lpstr>
      <vt:lpstr>U-16選考会</vt:lpstr>
      <vt:lpstr>資格U-16</vt:lpstr>
      <vt:lpstr>８月長</vt:lpstr>
      <vt:lpstr>県総体</vt:lpstr>
      <vt:lpstr>県駅伝</vt:lpstr>
      <vt:lpstr>駅伝ｵｰﾀﾞｰ用紙</vt:lpstr>
      <vt:lpstr>県長距離（中学校）</vt:lpstr>
      <vt:lpstr>県長距離（クラブチーム）</vt:lpstr>
      <vt:lpstr>強化</vt:lpstr>
      <vt:lpstr>⑫合・練</vt:lpstr>
      <vt:lpstr>①練</vt:lpstr>
      <vt:lpstr>②練</vt:lpstr>
      <vt:lpstr>③練</vt:lpstr>
      <vt:lpstr>学校名簿</vt:lpstr>
      <vt:lpstr>テスト名簿</vt:lpstr>
      <vt:lpstr>JO区分</vt:lpstr>
      <vt:lpstr>①練!Print_Area</vt:lpstr>
      <vt:lpstr>②練!Print_Area</vt:lpstr>
      <vt:lpstr>③練!Print_Area</vt:lpstr>
      <vt:lpstr>'８月長'!Print_Area</vt:lpstr>
      <vt:lpstr>⑫合・練!Print_Area</vt:lpstr>
      <vt:lpstr>'U-16選考会'!Print_Area</vt:lpstr>
      <vt:lpstr>学校名簿!Print_Area</vt:lpstr>
      <vt:lpstr>強化!Print_Area</vt:lpstr>
      <vt:lpstr>県駅伝!Print_Area</vt:lpstr>
      <vt:lpstr>県央通信!Print_Area</vt:lpstr>
      <vt:lpstr>県選抜!Print_Area</vt:lpstr>
      <vt:lpstr>県総体!Print_Area</vt:lpstr>
      <vt:lpstr>県中選!Print_Area</vt:lpstr>
      <vt:lpstr>'県長距離（クラブチーム）'!Print_Area</vt:lpstr>
      <vt:lpstr>'県長距離（中学校）'!Print_Area</vt:lpstr>
      <vt:lpstr>県通信!Print_Area</vt:lpstr>
      <vt:lpstr>原本!Print_Area</vt:lpstr>
      <vt:lpstr>'資格(県央通信)'!Print_Area</vt:lpstr>
      <vt:lpstr>'資格(西通信)'!Print_Area</vt:lpstr>
      <vt:lpstr>'資格U-16'!Print_Area</vt:lpstr>
      <vt:lpstr>資格県中選!Print_Area</vt:lpstr>
      <vt:lpstr>西通信!Print_Area</vt:lpstr>
      <vt:lpstr>注意事項!Print_Area</vt:lpstr>
      <vt:lpstr>学校番号</vt:lpstr>
      <vt:lpstr>個人番号</vt:lpstr>
      <vt:lpstr>種目ＪＯ</vt:lpstr>
      <vt:lpstr>種目県総体</vt:lpstr>
      <vt:lpstr>種目県中選</vt:lpstr>
      <vt:lpstr>種目選抜・通信</vt:lpstr>
      <vt:lpstr>種目中長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小原</dc:creator>
  <cp:lastModifiedBy>津國洋和</cp:lastModifiedBy>
  <cp:lastPrinted>2022-03-02T08:46:02Z</cp:lastPrinted>
  <dcterms:created xsi:type="dcterms:W3CDTF">2008-01-29T23:27:02Z</dcterms:created>
  <dcterms:modified xsi:type="dcterms:W3CDTF">2022-12-20T00:23:08Z</dcterms:modified>
</cp:coreProperties>
</file>